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210010299\Desktop\Rahu 38\"/>
    </mc:Choice>
  </mc:AlternateContent>
  <xr:revisionPtr revIDLastSave="0" documentId="8_{634B3953-1DCB-4DD6-8D39-CCC6F5BF34E6}" xr6:coauthVersionLast="36" xr6:coauthVersionMax="36" xr10:uidLastSave="{00000000-0000-0000-0000-000000000000}"/>
  <bookViews>
    <workbookView xWindow="28680" yWindow="-210" windowWidth="29040" windowHeight="17640" tabRatio="855" activeTab="6" xr2:uid="{00000000-000D-0000-FFFF-FFFF00000000}"/>
  </bookViews>
  <sheets>
    <sheet name="Lisa 3" sheetId="1" r:id="rId1"/>
    <sheet name="Kap. komponent Lisa 8" sheetId="2" r:id="rId2"/>
    <sheet name="Kap. komponent Lisa 9" sheetId="3" r:id="rId3"/>
    <sheet name="Kap. komponent Lisa 10" sheetId="4" r:id="rId4"/>
    <sheet name="Kap. komponent Lisa 11" sheetId="7" r:id="rId5"/>
    <sheet name="Kap. komponent Lisa 12" sheetId="8" r:id="rId6"/>
    <sheet name="Kap. komponent Lisa 13" sheetId="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H39" i="1"/>
  <c r="H38" i="1"/>
  <c r="H41" i="1" s="1"/>
  <c r="G38" i="1"/>
  <c r="G35" i="1"/>
  <c r="G34" i="1"/>
  <c r="G33" i="1"/>
  <c r="G31" i="1"/>
  <c r="H36" i="1"/>
  <c r="G27" i="1"/>
  <c r="G26" i="1"/>
  <c r="G25" i="1"/>
  <c r="G24" i="1"/>
  <c r="G23" i="1"/>
  <c r="G22" i="1"/>
  <c r="G21" i="1"/>
  <c r="G20" i="1"/>
  <c r="G19" i="1"/>
  <c r="G18" i="1"/>
  <c r="E14" i="1"/>
  <c r="H28" i="1"/>
  <c r="G17" i="1"/>
  <c r="G14" i="1"/>
  <c r="H14" i="1"/>
  <c r="E20" i="1"/>
  <c r="F20" i="1"/>
  <c r="H20" i="1"/>
  <c r="H19" i="1"/>
  <c r="H18" i="1"/>
  <c r="H17" i="1"/>
  <c r="H27" i="1"/>
  <c r="H26" i="1"/>
  <c r="H25" i="1"/>
  <c r="H24" i="1"/>
  <c r="H23" i="1"/>
  <c r="H22" i="1"/>
  <c r="H21" i="1"/>
  <c r="E37" i="9"/>
  <c r="F16" i="9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D11" i="9"/>
  <c r="E10" i="9"/>
  <c r="E74" i="9" s="1"/>
  <c r="D10" i="9"/>
  <c r="G40" i="1" l="1"/>
  <c r="H40" i="1"/>
  <c r="H42" i="1" s="1"/>
  <c r="G36" i="1"/>
  <c r="G28" i="1"/>
  <c r="E69" i="9"/>
  <c r="E17" i="9"/>
  <c r="E41" i="9"/>
  <c r="E73" i="9"/>
  <c r="E45" i="9"/>
  <c r="E49" i="9"/>
  <c r="E29" i="9"/>
  <c r="E61" i="9"/>
  <c r="E21" i="9"/>
  <c r="E53" i="9"/>
  <c r="E25" i="9"/>
  <c r="E57" i="9"/>
  <c r="C16" i="9"/>
  <c r="E33" i="9"/>
  <c r="E65" i="9"/>
  <c r="D16" i="9"/>
  <c r="E16" i="9"/>
  <c r="G16" i="9" s="1"/>
  <c r="C17" i="9" s="1"/>
  <c r="E20" i="9"/>
  <c r="E24" i="9"/>
  <c r="E28" i="9"/>
  <c r="E32" i="9"/>
  <c r="E36" i="9"/>
  <c r="E40" i="9"/>
  <c r="E44" i="9"/>
  <c r="E48" i="9"/>
  <c r="E52" i="9"/>
  <c r="E56" i="9"/>
  <c r="E60" i="9"/>
  <c r="E64" i="9"/>
  <c r="E68" i="9"/>
  <c r="E72" i="9"/>
  <c r="E19" i="9"/>
  <c r="E23" i="9"/>
  <c r="E27" i="9"/>
  <c r="E31" i="9"/>
  <c r="E35" i="9"/>
  <c r="E39" i="9"/>
  <c r="E43" i="9"/>
  <c r="E47" i="9"/>
  <c r="E51" i="9"/>
  <c r="E55" i="9"/>
  <c r="E59" i="9"/>
  <c r="E63" i="9"/>
  <c r="E67" i="9"/>
  <c r="E71" i="9"/>
  <c r="E75" i="9"/>
  <c r="E18" i="9"/>
  <c r="E22" i="9"/>
  <c r="E26" i="9"/>
  <c r="E30" i="9"/>
  <c r="E34" i="9"/>
  <c r="E38" i="9"/>
  <c r="E42" i="9"/>
  <c r="E46" i="9"/>
  <c r="E50" i="9"/>
  <c r="E54" i="9"/>
  <c r="E58" i="9"/>
  <c r="E62" i="9"/>
  <c r="E66" i="9"/>
  <c r="E70" i="9"/>
  <c r="F19" i="1"/>
  <c r="E19" i="1" s="1"/>
  <c r="E70" i="8"/>
  <c r="E67" i="8"/>
  <c r="E61" i="8"/>
  <c r="E58" i="8"/>
  <c r="E49" i="8"/>
  <c r="E47" i="8"/>
  <c r="E35" i="8"/>
  <c r="E29" i="8"/>
  <c r="E26" i="8"/>
  <c r="C16" i="8"/>
  <c r="D16" i="8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E10" i="8"/>
  <c r="E71" i="8" s="1"/>
  <c r="D10" i="8"/>
  <c r="D11" i="8" s="1"/>
  <c r="G17" i="9" l="1"/>
  <c r="C18" i="9" s="1"/>
  <c r="D17" i="9"/>
  <c r="E33" i="8"/>
  <c r="E54" i="8"/>
  <c r="E38" i="8"/>
  <c r="E19" i="8"/>
  <c r="E42" i="8"/>
  <c r="E63" i="8"/>
  <c r="E16" i="8"/>
  <c r="G16" i="8" s="1"/>
  <c r="C17" i="8" s="1"/>
  <c r="E22" i="8"/>
  <c r="E45" i="8"/>
  <c r="E65" i="8"/>
  <c r="E31" i="8"/>
  <c r="E51" i="8"/>
  <c r="E74" i="8"/>
  <c r="E18" i="8"/>
  <c r="E21" i="8"/>
  <c r="E23" i="8"/>
  <c r="E30" i="8"/>
  <c r="E37" i="8"/>
  <c r="E39" i="8"/>
  <c r="E46" i="8"/>
  <c r="E53" i="8"/>
  <c r="E55" i="8"/>
  <c r="E62" i="8"/>
  <c r="E69" i="8"/>
  <c r="E75" i="8"/>
  <c r="F16" i="8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E72" i="8"/>
  <c r="E68" i="8"/>
  <c r="E64" i="8"/>
  <c r="E60" i="8"/>
  <c r="E56" i="8"/>
  <c r="E52" i="8"/>
  <c r="E48" i="8"/>
  <c r="E44" i="8"/>
  <c r="E40" i="8"/>
  <c r="E36" i="8"/>
  <c r="E32" i="8"/>
  <c r="E28" i="8"/>
  <c r="E24" i="8"/>
  <c r="E25" i="8"/>
  <c r="E27" i="8"/>
  <c r="E34" i="8"/>
  <c r="E41" i="8"/>
  <c r="E43" i="8"/>
  <c r="E50" i="8"/>
  <c r="E57" i="8"/>
  <c r="E59" i="8"/>
  <c r="E66" i="8"/>
  <c r="E73" i="8"/>
  <c r="E17" i="8"/>
  <c r="E20" i="8"/>
  <c r="D18" i="9" l="1"/>
  <c r="G18" i="9"/>
  <c r="C19" i="9" s="1"/>
  <c r="D17" i="8"/>
  <c r="G17" i="8"/>
  <c r="C18" i="8" s="1"/>
  <c r="G19" i="9" l="1"/>
  <c r="C20" i="9" s="1"/>
  <c r="D19" i="9"/>
  <c r="G18" i="8"/>
  <c r="C19" i="8" s="1"/>
  <c r="D18" i="8"/>
  <c r="G20" i="9" l="1"/>
  <c r="C21" i="9" s="1"/>
  <c r="D20" i="9"/>
  <c r="D19" i="8"/>
  <c r="G19" i="8"/>
  <c r="C20" i="8" s="1"/>
  <c r="G21" i="9" l="1"/>
  <c r="C22" i="9" s="1"/>
  <c r="D21" i="9"/>
  <c r="D20" i="8"/>
  <c r="G20" i="8"/>
  <c r="C21" i="8" s="1"/>
  <c r="D22" i="9" l="1"/>
  <c r="G22" i="9"/>
  <c r="C23" i="9" s="1"/>
  <c r="G21" i="8"/>
  <c r="C22" i="8" s="1"/>
  <c r="D21" i="8"/>
  <c r="G23" i="9" l="1"/>
  <c r="C24" i="9" s="1"/>
  <c r="D23" i="9"/>
  <c r="D22" i="8"/>
  <c r="G22" i="8"/>
  <c r="C23" i="8" s="1"/>
  <c r="G24" i="9" l="1"/>
  <c r="C25" i="9" s="1"/>
  <c r="D24" i="9"/>
  <c r="D23" i="8"/>
  <c r="G23" i="8"/>
  <c r="C24" i="8" s="1"/>
  <c r="G25" i="9" l="1"/>
  <c r="C26" i="9" s="1"/>
  <c r="D25" i="9"/>
  <c r="G24" i="8"/>
  <c r="C25" i="8" s="1"/>
  <c r="D24" i="8"/>
  <c r="D26" i="9" l="1"/>
  <c r="G26" i="9"/>
  <c r="C27" i="9" s="1"/>
  <c r="G25" i="8"/>
  <c r="C26" i="8" s="1"/>
  <c r="D25" i="8"/>
  <c r="G27" i="9" l="1"/>
  <c r="C28" i="9" s="1"/>
  <c r="D27" i="9"/>
  <c r="D26" i="8"/>
  <c r="G26" i="8"/>
  <c r="C27" i="8" s="1"/>
  <c r="G28" i="9" l="1"/>
  <c r="C29" i="9" s="1"/>
  <c r="D28" i="9"/>
  <c r="D27" i="8"/>
  <c r="G27" i="8"/>
  <c r="C28" i="8" s="1"/>
  <c r="G29" i="9" l="1"/>
  <c r="C30" i="9" s="1"/>
  <c r="D29" i="9"/>
  <c r="G28" i="8"/>
  <c r="C29" i="8" s="1"/>
  <c r="D28" i="8"/>
  <c r="D30" i="9" l="1"/>
  <c r="G30" i="9"/>
  <c r="C31" i="9" s="1"/>
  <c r="G29" i="8"/>
  <c r="C30" i="8" s="1"/>
  <c r="D29" i="8"/>
  <c r="G31" i="9" l="1"/>
  <c r="C32" i="9" s="1"/>
  <c r="D31" i="9"/>
  <c r="G30" i="8"/>
  <c r="C31" i="8" s="1"/>
  <c r="D30" i="8"/>
  <c r="G32" i="9" l="1"/>
  <c r="C33" i="9" s="1"/>
  <c r="D32" i="9"/>
  <c r="D31" i="8"/>
  <c r="G31" i="8"/>
  <c r="C32" i="8" s="1"/>
  <c r="G33" i="9" l="1"/>
  <c r="C34" i="9" s="1"/>
  <c r="D33" i="9"/>
  <c r="G32" i="8"/>
  <c r="C33" i="8" s="1"/>
  <c r="D32" i="8"/>
  <c r="D34" i="9" l="1"/>
  <c r="G34" i="9"/>
  <c r="C35" i="9" s="1"/>
  <c r="G33" i="8"/>
  <c r="C34" i="8" s="1"/>
  <c r="D33" i="8"/>
  <c r="G35" i="9" l="1"/>
  <c r="C36" i="9" s="1"/>
  <c r="D35" i="9"/>
  <c r="G34" i="8"/>
  <c r="C35" i="8" s="1"/>
  <c r="D34" i="8"/>
  <c r="G36" i="9" l="1"/>
  <c r="C37" i="9" s="1"/>
  <c r="D36" i="9"/>
  <c r="D35" i="8"/>
  <c r="G35" i="8"/>
  <c r="C36" i="8" s="1"/>
  <c r="G37" i="9" l="1"/>
  <c r="C38" i="9" s="1"/>
  <c r="D37" i="9"/>
  <c r="G36" i="8"/>
  <c r="C37" i="8" s="1"/>
  <c r="D36" i="8"/>
  <c r="D38" i="9" l="1"/>
  <c r="G38" i="9"/>
  <c r="C39" i="9" s="1"/>
  <c r="G37" i="8"/>
  <c r="C38" i="8" s="1"/>
  <c r="D37" i="8"/>
  <c r="G39" i="9" l="1"/>
  <c r="C40" i="9" s="1"/>
  <c r="D39" i="9"/>
  <c r="D38" i="8"/>
  <c r="G38" i="8"/>
  <c r="C39" i="8" s="1"/>
  <c r="G40" i="9" l="1"/>
  <c r="C41" i="9" s="1"/>
  <c r="D40" i="9"/>
  <c r="D39" i="8"/>
  <c r="G39" i="8"/>
  <c r="C40" i="8" s="1"/>
  <c r="G41" i="9" l="1"/>
  <c r="C42" i="9" s="1"/>
  <c r="D41" i="9"/>
  <c r="D40" i="8"/>
  <c r="G40" i="8"/>
  <c r="C41" i="8" s="1"/>
  <c r="D42" i="9" l="1"/>
  <c r="G42" i="9"/>
  <c r="C43" i="9" s="1"/>
  <c r="G41" i="8"/>
  <c r="C42" i="8" s="1"/>
  <c r="D41" i="8"/>
  <c r="G43" i="9" l="1"/>
  <c r="C44" i="9" s="1"/>
  <c r="D43" i="9"/>
  <c r="D42" i="8"/>
  <c r="G42" i="8"/>
  <c r="C43" i="8" s="1"/>
  <c r="D44" i="9" l="1"/>
  <c r="G44" i="9"/>
  <c r="C45" i="9" s="1"/>
  <c r="D43" i="8"/>
  <c r="G43" i="8"/>
  <c r="C44" i="8" s="1"/>
  <c r="G45" i="9" l="1"/>
  <c r="C46" i="9" s="1"/>
  <c r="D45" i="9"/>
  <c r="G44" i="8"/>
  <c r="C45" i="8" s="1"/>
  <c r="D44" i="8"/>
  <c r="D46" i="9" l="1"/>
  <c r="G46" i="9"/>
  <c r="C47" i="9" s="1"/>
  <c r="G45" i="8"/>
  <c r="C46" i="8" s="1"/>
  <c r="D45" i="8"/>
  <c r="G47" i="9" l="1"/>
  <c r="C48" i="9" s="1"/>
  <c r="D47" i="9"/>
  <c r="G46" i="8"/>
  <c r="C47" i="8" s="1"/>
  <c r="D46" i="8"/>
  <c r="D48" i="9" l="1"/>
  <c r="G48" i="9"/>
  <c r="C49" i="9" s="1"/>
  <c r="D47" i="8"/>
  <c r="G47" i="8"/>
  <c r="C48" i="8" s="1"/>
  <c r="G49" i="9" l="1"/>
  <c r="C50" i="9" s="1"/>
  <c r="D49" i="9"/>
  <c r="G48" i="8"/>
  <c r="C49" i="8" s="1"/>
  <c r="D48" i="8"/>
  <c r="D50" i="9" l="1"/>
  <c r="G50" i="9"/>
  <c r="C51" i="9" s="1"/>
  <c r="G49" i="8"/>
  <c r="C50" i="8" s="1"/>
  <c r="D49" i="8"/>
  <c r="G51" i="9" l="1"/>
  <c r="C52" i="9" s="1"/>
  <c r="D51" i="9"/>
  <c r="G50" i="8"/>
  <c r="C51" i="8" s="1"/>
  <c r="D50" i="8"/>
  <c r="D52" i="9" l="1"/>
  <c r="G52" i="9"/>
  <c r="C53" i="9" s="1"/>
  <c r="D51" i="8"/>
  <c r="G51" i="8"/>
  <c r="C52" i="8" s="1"/>
  <c r="G53" i="9" l="1"/>
  <c r="C54" i="9" s="1"/>
  <c r="D53" i="9"/>
  <c r="G52" i="8"/>
  <c r="C53" i="8" s="1"/>
  <c r="D52" i="8"/>
  <c r="D54" i="9" l="1"/>
  <c r="G54" i="9"/>
  <c r="C55" i="9" s="1"/>
  <c r="G53" i="8"/>
  <c r="C54" i="8" s="1"/>
  <c r="D53" i="8"/>
  <c r="G55" i="9" l="1"/>
  <c r="C56" i="9" s="1"/>
  <c r="D55" i="9"/>
  <c r="D54" i="8"/>
  <c r="G54" i="8"/>
  <c r="C55" i="8" s="1"/>
  <c r="D56" i="9" l="1"/>
  <c r="G56" i="9"/>
  <c r="C57" i="9" s="1"/>
  <c r="D55" i="8"/>
  <c r="G55" i="8"/>
  <c r="C56" i="8" s="1"/>
  <c r="G57" i="9" l="1"/>
  <c r="C58" i="9" s="1"/>
  <c r="D57" i="9"/>
  <c r="D56" i="8"/>
  <c r="G56" i="8"/>
  <c r="C57" i="8" s="1"/>
  <c r="D58" i="9" l="1"/>
  <c r="G58" i="9"/>
  <c r="C59" i="9" s="1"/>
  <c r="G57" i="8"/>
  <c r="C58" i="8" s="1"/>
  <c r="D57" i="8"/>
  <c r="G59" i="9" l="1"/>
  <c r="C60" i="9" s="1"/>
  <c r="D59" i="9"/>
  <c r="G58" i="8"/>
  <c r="C59" i="8" s="1"/>
  <c r="D58" i="8"/>
  <c r="D60" i="9" l="1"/>
  <c r="G60" i="9"/>
  <c r="C61" i="9" s="1"/>
  <c r="D59" i="8"/>
  <c r="G59" i="8"/>
  <c r="C60" i="8" s="1"/>
  <c r="G61" i="9" l="1"/>
  <c r="C62" i="9" s="1"/>
  <c r="D61" i="9"/>
  <c r="G60" i="8"/>
  <c r="C61" i="8" s="1"/>
  <c r="D60" i="8"/>
  <c r="D62" i="9" l="1"/>
  <c r="G62" i="9"/>
  <c r="C63" i="9" s="1"/>
  <c r="G61" i="8"/>
  <c r="C62" i="8" s="1"/>
  <c r="D61" i="8"/>
  <c r="G63" i="9" l="1"/>
  <c r="C64" i="9" s="1"/>
  <c r="D63" i="9"/>
  <c r="G62" i="8"/>
  <c r="C63" i="8" s="1"/>
  <c r="D62" i="8"/>
  <c r="D64" i="9" l="1"/>
  <c r="G64" i="9"/>
  <c r="C65" i="9" s="1"/>
  <c r="D63" i="8"/>
  <c r="G63" i="8"/>
  <c r="C64" i="8" s="1"/>
  <c r="G65" i="9" l="1"/>
  <c r="C66" i="9" s="1"/>
  <c r="D65" i="9"/>
  <c r="G64" i="8"/>
  <c r="C65" i="8" s="1"/>
  <c r="D64" i="8"/>
  <c r="D66" i="9" l="1"/>
  <c r="G66" i="9"/>
  <c r="C67" i="9" s="1"/>
  <c r="G65" i="8"/>
  <c r="C66" i="8" s="1"/>
  <c r="D65" i="8"/>
  <c r="G67" i="9" l="1"/>
  <c r="C68" i="9" s="1"/>
  <c r="D67" i="9"/>
  <c r="G66" i="8"/>
  <c r="C67" i="8" s="1"/>
  <c r="D66" i="8"/>
  <c r="D68" i="9" l="1"/>
  <c r="G68" i="9"/>
  <c r="C69" i="9" s="1"/>
  <c r="D67" i="8"/>
  <c r="G67" i="8"/>
  <c r="C68" i="8" s="1"/>
  <c r="G69" i="9" l="1"/>
  <c r="C70" i="9" s="1"/>
  <c r="D69" i="9"/>
  <c r="G68" i="8"/>
  <c r="C69" i="8" s="1"/>
  <c r="D68" i="8"/>
  <c r="D70" i="9" l="1"/>
  <c r="G70" i="9"/>
  <c r="C71" i="9" s="1"/>
  <c r="G69" i="8"/>
  <c r="C70" i="8" s="1"/>
  <c r="D69" i="8"/>
  <c r="G71" i="9" l="1"/>
  <c r="C72" i="9" s="1"/>
  <c r="D71" i="9"/>
  <c r="D70" i="8"/>
  <c r="G70" i="8"/>
  <c r="C71" i="8" s="1"/>
  <c r="G72" i="9" l="1"/>
  <c r="C73" i="9" s="1"/>
  <c r="D72" i="9"/>
  <c r="D71" i="8"/>
  <c r="G71" i="8"/>
  <c r="C72" i="8" s="1"/>
  <c r="G73" i="9" l="1"/>
  <c r="C74" i="9" s="1"/>
  <c r="D73" i="9"/>
  <c r="G72" i="8"/>
  <c r="C73" i="8" s="1"/>
  <c r="D72" i="8"/>
  <c r="D74" i="9" l="1"/>
  <c r="G74" i="9"/>
  <c r="C75" i="9" s="1"/>
  <c r="G73" i="8"/>
  <c r="C74" i="8" s="1"/>
  <c r="D73" i="8"/>
  <c r="G75" i="9" l="1"/>
  <c r="D75" i="9"/>
  <c r="G74" i="8"/>
  <c r="C75" i="8" s="1"/>
  <c r="D74" i="8"/>
  <c r="G75" i="8" l="1"/>
  <c r="D75" i="8"/>
  <c r="F36" i="1" l="1"/>
  <c r="A16" i="7" l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D10" i="7"/>
  <c r="D11" i="7" s="1"/>
  <c r="E10" i="7"/>
  <c r="E55" i="7" s="1"/>
  <c r="E33" i="7" l="1"/>
  <c r="F16" i="7"/>
  <c r="E39" i="7"/>
  <c r="E18" i="7"/>
  <c r="E47" i="7"/>
  <c r="E23" i="7"/>
  <c r="E71" i="7"/>
  <c r="E25" i="7"/>
  <c r="E41" i="7"/>
  <c r="E74" i="7"/>
  <c r="E72" i="7"/>
  <c r="E70" i="7"/>
  <c r="E68" i="7"/>
  <c r="E66" i="7"/>
  <c r="E64" i="7"/>
  <c r="E62" i="7"/>
  <c r="E60" i="7"/>
  <c r="E58" i="7"/>
  <c r="E56" i="7"/>
  <c r="E54" i="7"/>
  <c r="E52" i="7"/>
  <c r="E50" i="7"/>
  <c r="E48" i="7"/>
  <c r="E46" i="7"/>
  <c r="E44" i="7"/>
  <c r="E42" i="7"/>
  <c r="E40" i="7"/>
  <c r="E38" i="7"/>
  <c r="E36" i="7"/>
  <c r="E34" i="7"/>
  <c r="E32" i="7"/>
  <c r="E30" i="7"/>
  <c r="E28" i="7"/>
  <c r="E26" i="7"/>
  <c r="E24" i="7"/>
  <c r="E22" i="7"/>
  <c r="E20" i="7"/>
  <c r="E69" i="7"/>
  <c r="E61" i="7"/>
  <c r="E53" i="7"/>
  <c r="E45" i="7"/>
  <c r="E37" i="7"/>
  <c r="E29" i="7"/>
  <c r="E21" i="7"/>
  <c r="E65" i="7"/>
  <c r="E49" i="7"/>
  <c r="E75" i="7"/>
  <c r="E67" i="7"/>
  <c r="E59" i="7"/>
  <c r="E51" i="7"/>
  <c r="E43" i="7"/>
  <c r="E35" i="7"/>
  <c r="E27" i="7"/>
  <c r="E19" i="7"/>
  <c r="E17" i="7"/>
  <c r="C16" i="7"/>
  <c r="E57" i="7"/>
  <c r="E73" i="7"/>
  <c r="E16" i="7"/>
  <c r="E31" i="7"/>
  <c r="E63" i="7"/>
  <c r="E33" i="1"/>
  <c r="E34" i="1"/>
  <c r="E35" i="1"/>
  <c r="E31" i="1"/>
  <c r="E22" i="1"/>
  <c r="E21" i="1"/>
  <c r="E25" i="1"/>
  <c r="E23" i="1"/>
  <c r="E24" i="1"/>
  <c r="E26" i="1"/>
  <c r="E27" i="1"/>
  <c r="E8" i="4"/>
  <c r="F17" i="7" l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18" i="1"/>
  <c r="E18" i="1" s="1"/>
  <c r="E36" i="1"/>
  <c r="D16" i="7"/>
  <c r="G16" i="7"/>
  <c r="C17" i="7" s="1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16" i="4"/>
  <c r="D11" i="4"/>
  <c r="E10" i="4"/>
  <c r="D10" i="4"/>
  <c r="G17" i="7" l="1"/>
  <c r="C18" i="7" s="1"/>
  <c r="D17" i="7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75" i="4"/>
  <c r="E73" i="4"/>
  <c r="E71" i="4"/>
  <c r="E69" i="4"/>
  <c r="E67" i="4"/>
  <c r="E65" i="4"/>
  <c r="E63" i="4"/>
  <c r="E61" i="4"/>
  <c r="E59" i="4"/>
  <c r="E57" i="4"/>
  <c r="E55" i="4"/>
  <c r="E53" i="4"/>
  <c r="E51" i="4"/>
  <c r="E49" i="4"/>
  <c r="E47" i="4"/>
  <c r="E45" i="4"/>
  <c r="E43" i="4"/>
  <c r="E41" i="4"/>
  <c r="E39" i="4"/>
  <c r="E37" i="4"/>
  <c r="E35" i="4"/>
  <c r="E33" i="4"/>
  <c r="E31" i="4"/>
  <c r="E29" i="4"/>
  <c r="E27" i="4"/>
  <c r="E25" i="4"/>
  <c r="E23" i="4"/>
  <c r="E21" i="4"/>
  <c r="E19" i="4"/>
  <c r="E18" i="4"/>
  <c r="F16" i="4"/>
  <c r="E16" i="4"/>
  <c r="C16" i="4"/>
  <c r="E17" i="4"/>
  <c r="F17" i="4" l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17" i="1"/>
  <c r="E17" i="1" s="1"/>
  <c r="D18" i="7"/>
  <c r="G18" i="7"/>
  <c r="C19" i="7" s="1"/>
  <c r="G16" i="4"/>
  <c r="C17" i="4" s="1"/>
  <c r="D16" i="4"/>
  <c r="G19" i="7" l="1"/>
  <c r="C20" i="7" s="1"/>
  <c r="D19" i="7"/>
  <c r="G17" i="4"/>
  <c r="C18" i="4" s="1"/>
  <c r="D17" i="4"/>
  <c r="D20" i="7" l="1"/>
  <c r="G20" i="7"/>
  <c r="C21" i="7" s="1"/>
  <c r="G18" i="4"/>
  <c r="C19" i="4" s="1"/>
  <c r="D18" i="4"/>
  <c r="G21" i="7" l="1"/>
  <c r="C22" i="7" s="1"/>
  <c r="D21" i="7"/>
  <c r="G19" i="4"/>
  <c r="C20" i="4" s="1"/>
  <c r="D19" i="4"/>
  <c r="D22" i="7" l="1"/>
  <c r="G22" i="7"/>
  <c r="C23" i="7" s="1"/>
  <c r="D20" i="4"/>
  <c r="G20" i="4"/>
  <c r="C21" i="4" s="1"/>
  <c r="G23" i="7" l="1"/>
  <c r="C24" i="7" s="1"/>
  <c r="D23" i="7"/>
  <c r="G21" i="4"/>
  <c r="C22" i="4" s="1"/>
  <c r="D21" i="4"/>
  <c r="G24" i="7" l="1"/>
  <c r="C25" i="7" s="1"/>
  <c r="D24" i="7"/>
  <c r="D22" i="4"/>
  <c r="G22" i="4"/>
  <c r="C23" i="4" s="1"/>
  <c r="G25" i="7" l="1"/>
  <c r="C26" i="7" s="1"/>
  <c r="D25" i="7"/>
  <c r="G23" i="4"/>
  <c r="C24" i="4" s="1"/>
  <c r="D23" i="4"/>
  <c r="G26" i="7" l="1"/>
  <c r="C27" i="7" s="1"/>
  <c r="D26" i="7"/>
  <c r="D24" i="4"/>
  <c r="G24" i="4"/>
  <c r="C25" i="4" s="1"/>
  <c r="G27" i="7" l="1"/>
  <c r="C28" i="7" s="1"/>
  <c r="D27" i="7"/>
  <c r="G25" i="4"/>
  <c r="C26" i="4" s="1"/>
  <c r="D25" i="4"/>
  <c r="D28" i="7" l="1"/>
  <c r="G28" i="7"/>
  <c r="C29" i="7" s="1"/>
  <c r="D26" i="4"/>
  <c r="G26" i="4"/>
  <c r="C27" i="4" s="1"/>
  <c r="G29" i="7" l="1"/>
  <c r="C30" i="7" s="1"/>
  <c r="D29" i="7"/>
  <c r="G27" i="4"/>
  <c r="C28" i="4" s="1"/>
  <c r="D27" i="4"/>
  <c r="D30" i="7" l="1"/>
  <c r="G30" i="7"/>
  <c r="C31" i="7" s="1"/>
  <c r="D28" i="4"/>
  <c r="G28" i="4"/>
  <c r="C29" i="4" s="1"/>
  <c r="G31" i="7" l="1"/>
  <c r="C32" i="7" s="1"/>
  <c r="D31" i="7"/>
  <c r="G29" i="4"/>
  <c r="C30" i="4" s="1"/>
  <c r="D29" i="4"/>
  <c r="G32" i="7" l="1"/>
  <c r="C33" i="7" s="1"/>
  <c r="D32" i="7"/>
  <c r="D30" i="4"/>
  <c r="G30" i="4"/>
  <c r="C31" i="4" s="1"/>
  <c r="G33" i="7" l="1"/>
  <c r="C34" i="7" s="1"/>
  <c r="D33" i="7"/>
  <c r="G31" i="4"/>
  <c r="C32" i="4" s="1"/>
  <c r="D31" i="4"/>
  <c r="G34" i="7" l="1"/>
  <c r="C35" i="7" s="1"/>
  <c r="D34" i="7"/>
  <c r="D32" i="4"/>
  <c r="G32" i="4"/>
  <c r="C33" i="4" s="1"/>
  <c r="G35" i="7" l="1"/>
  <c r="C36" i="7" s="1"/>
  <c r="D35" i="7"/>
  <c r="G33" i="4"/>
  <c r="C34" i="4" s="1"/>
  <c r="D33" i="4"/>
  <c r="D36" i="7" l="1"/>
  <c r="G36" i="7"/>
  <c r="C37" i="7" s="1"/>
  <c r="D34" i="4"/>
  <c r="G34" i="4"/>
  <c r="C35" i="4" s="1"/>
  <c r="G37" i="7" l="1"/>
  <c r="C38" i="7" s="1"/>
  <c r="D37" i="7"/>
  <c r="G35" i="4"/>
  <c r="C36" i="4" s="1"/>
  <c r="D35" i="4"/>
  <c r="D38" i="7" l="1"/>
  <c r="G38" i="7"/>
  <c r="C39" i="7" s="1"/>
  <c r="D36" i="4"/>
  <c r="G36" i="4"/>
  <c r="C37" i="4" s="1"/>
  <c r="G39" i="7" l="1"/>
  <c r="C40" i="7" s="1"/>
  <c r="D39" i="7"/>
  <c r="G37" i="4"/>
  <c r="C38" i="4" s="1"/>
  <c r="D37" i="4"/>
  <c r="G40" i="7" l="1"/>
  <c r="C41" i="7" s="1"/>
  <c r="D40" i="7"/>
  <c r="D38" i="4"/>
  <c r="G38" i="4"/>
  <c r="C39" i="4" s="1"/>
  <c r="G41" i="7" l="1"/>
  <c r="C42" i="7" s="1"/>
  <c r="D41" i="7"/>
  <c r="G39" i="4"/>
  <c r="C40" i="4" s="1"/>
  <c r="D39" i="4"/>
  <c r="G42" i="7" l="1"/>
  <c r="C43" i="7" s="1"/>
  <c r="D42" i="7"/>
  <c r="D40" i="4"/>
  <c r="G40" i="4"/>
  <c r="C41" i="4" s="1"/>
  <c r="G43" i="7" l="1"/>
  <c r="C44" i="7" s="1"/>
  <c r="D43" i="7"/>
  <c r="G41" i="4"/>
  <c r="C42" i="4" s="1"/>
  <c r="D41" i="4"/>
  <c r="D44" i="7" l="1"/>
  <c r="G44" i="7"/>
  <c r="C45" i="7" s="1"/>
  <c r="D42" i="4"/>
  <c r="G42" i="4"/>
  <c r="C43" i="4" s="1"/>
  <c r="G45" i="7" l="1"/>
  <c r="C46" i="7" s="1"/>
  <c r="D45" i="7"/>
  <c r="G43" i="4"/>
  <c r="C44" i="4" s="1"/>
  <c r="D43" i="4"/>
  <c r="D46" i="7" l="1"/>
  <c r="G46" i="7"/>
  <c r="C47" i="7" s="1"/>
  <c r="D44" i="4"/>
  <c r="G44" i="4"/>
  <c r="C45" i="4" s="1"/>
  <c r="G47" i="7" l="1"/>
  <c r="C48" i="7" s="1"/>
  <c r="D47" i="7"/>
  <c r="G45" i="4"/>
  <c r="C46" i="4" s="1"/>
  <c r="D45" i="4"/>
  <c r="G48" i="7" l="1"/>
  <c r="C49" i="7" s="1"/>
  <c r="D48" i="7"/>
  <c r="D46" i="4"/>
  <c r="G46" i="4"/>
  <c r="C47" i="4" s="1"/>
  <c r="G49" i="7" l="1"/>
  <c r="C50" i="7" s="1"/>
  <c r="D49" i="7"/>
  <c r="G47" i="4"/>
  <c r="C48" i="4" s="1"/>
  <c r="D47" i="4"/>
  <c r="G50" i="7" l="1"/>
  <c r="C51" i="7" s="1"/>
  <c r="D50" i="7"/>
  <c r="D48" i="4"/>
  <c r="G48" i="4"/>
  <c r="C49" i="4" s="1"/>
  <c r="G51" i="7" l="1"/>
  <c r="C52" i="7" s="1"/>
  <c r="D51" i="7"/>
  <c r="G49" i="4"/>
  <c r="C50" i="4" s="1"/>
  <c r="D49" i="4"/>
  <c r="D52" i="7" l="1"/>
  <c r="G52" i="7"/>
  <c r="C53" i="7" s="1"/>
  <c r="D50" i="4"/>
  <c r="G50" i="4"/>
  <c r="C51" i="4" s="1"/>
  <c r="G53" i="7" l="1"/>
  <c r="C54" i="7" s="1"/>
  <c r="D53" i="7"/>
  <c r="G51" i="4"/>
  <c r="C52" i="4" s="1"/>
  <c r="D51" i="4"/>
  <c r="D54" i="7" l="1"/>
  <c r="G54" i="7"/>
  <c r="C55" i="7" s="1"/>
  <c r="D52" i="4"/>
  <c r="G52" i="4"/>
  <c r="C53" i="4" s="1"/>
  <c r="G55" i="7" l="1"/>
  <c r="C56" i="7" s="1"/>
  <c r="D55" i="7"/>
  <c r="G53" i="4"/>
  <c r="C54" i="4" s="1"/>
  <c r="D53" i="4"/>
  <c r="G56" i="7" l="1"/>
  <c r="C57" i="7" s="1"/>
  <c r="D56" i="7"/>
  <c r="D54" i="4"/>
  <c r="G54" i="4"/>
  <c r="C55" i="4" s="1"/>
  <c r="G57" i="7" l="1"/>
  <c r="C58" i="7" s="1"/>
  <c r="D57" i="7"/>
  <c r="G55" i="4"/>
  <c r="C56" i="4" s="1"/>
  <c r="D55" i="4"/>
  <c r="G58" i="7" l="1"/>
  <c r="C59" i="7" s="1"/>
  <c r="D58" i="7"/>
  <c r="D56" i="4"/>
  <c r="G56" i="4"/>
  <c r="C57" i="4" s="1"/>
  <c r="G59" i="7" l="1"/>
  <c r="C60" i="7" s="1"/>
  <c r="D59" i="7"/>
  <c r="G57" i="4"/>
  <c r="C58" i="4" s="1"/>
  <c r="D57" i="4"/>
  <c r="D60" i="7" l="1"/>
  <c r="G60" i="7"/>
  <c r="C61" i="7" s="1"/>
  <c r="D58" i="4"/>
  <c r="G58" i="4"/>
  <c r="C59" i="4" s="1"/>
  <c r="G61" i="7" l="1"/>
  <c r="C62" i="7" s="1"/>
  <c r="D61" i="7"/>
  <c r="G59" i="4"/>
  <c r="C60" i="4" s="1"/>
  <c r="D59" i="4"/>
  <c r="D62" i="7" l="1"/>
  <c r="G62" i="7"/>
  <c r="C63" i="7" s="1"/>
  <c r="D60" i="4"/>
  <c r="G60" i="4"/>
  <c r="C61" i="4" s="1"/>
  <c r="G63" i="7" l="1"/>
  <c r="C64" i="7" s="1"/>
  <c r="D63" i="7"/>
  <c r="G61" i="4"/>
  <c r="C62" i="4" s="1"/>
  <c r="D61" i="4"/>
  <c r="G64" i="7" l="1"/>
  <c r="C65" i="7" s="1"/>
  <c r="D64" i="7"/>
  <c r="D62" i="4"/>
  <c r="G62" i="4"/>
  <c r="C63" i="4" s="1"/>
  <c r="G65" i="7" l="1"/>
  <c r="C66" i="7" s="1"/>
  <c r="D65" i="7"/>
  <c r="G63" i="4"/>
  <c r="C64" i="4" s="1"/>
  <c r="D63" i="4"/>
  <c r="G66" i="7" l="1"/>
  <c r="C67" i="7" s="1"/>
  <c r="D66" i="7"/>
  <c r="D64" i="4"/>
  <c r="G64" i="4"/>
  <c r="C65" i="4" s="1"/>
  <c r="G67" i="7" l="1"/>
  <c r="C68" i="7" s="1"/>
  <c r="D67" i="7"/>
  <c r="G65" i="4"/>
  <c r="C66" i="4" s="1"/>
  <c r="D65" i="4"/>
  <c r="D68" i="7" l="1"/>
  <c r="G68" i="7"/>
  <c r="C69" i="7" s="1"/>
  <c r="D66" i="4"/>
  <c r="G66" i="4"/>
  <c r="C67" i="4" s="1"/>
  <c r="G69" i="7" l="1"/>
  <c r="C70" i="7" s="1"/>
  <c r="D69" i="7"/>
  <c r="G67" i="4"/>
  <c r="C68" i="4" s="1"/>
  <c r="D67" i="4"/>
  <c r="D70" i="7" l="1"/>
  <c r="G70" i="7"/>
  <c r="C71" i="7" s="1"/>
  <c r="D68" i="4"/>
  <c r="G68" i="4"/>
  <c r="C69" i="4" s="1"/>
  <c r="G71" i="7" l="1"/>
  <c r="C72" i="7" s="1"/>
  <c r="D71" i="7"/>
  <c r="G69" i="4"/>
  <c r="C70" i="4" s="1"/>
  <c r="D69" i="4"/>
  <c r="G72" i="7" l="1"/>
  <c r="C73" i="7" s="1"/>
  <c r="D72" i="7"/>
  <c r="D70" i="4"/>
  <c r="G70" i="4"/>
  <c r="C71" i="4" s="1"/>
  <c r="G73" i="7" l="1"/>
  <c r="C74" i="7" s="1"/>
  <c r="D73" i="7"/>
  <c r="G71" i="4"/>
  <c r="C72" i="4" s="1"/>
  <c r="D71" i="4"/>
  <c r="G74" i="7" l="1"/>
  <c r="C75" i="7" s="1"/>
  <c r="D74" i="7"/>
  <c r="D72" i="4"/>
  <c r="G72" i="4"/>
  <c r="C73" i="4" s="1"/>
  <c r="G75" i="7" l="1"/>
  <c r="D75" i="7"/>
  <c r="G73" i="4"/>
  <c r="C74" i="4" s="1"/>
  <c r="D73" i="4"/>
  <c r="D74" i="4" l="1"/>
  <c r="G74" i="4"/>
  <c r="C75" i="4" s="1"/>
  <c r="G75" i="4" l="1"/>
  <c r="D75" i="4"/>
  <c r="D11" i="2" l="1"/>
  <c r="C17" i="2" s="1"/>
  <c r="A17" i="3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F15" i="3"/>
  <c r="C15" i="3"/>
  <c r="G15" i="3" s="1"/>
  <c r="C16" i="3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E20" i="3" l="1"/>
  <c r="D32" i="3"/>
  <c r="D27" i="3"/>
  <c r="D54" i="3"/>
  <c r="E38" i="3"/>
  <c r="D59" i="3"/>
  <c r="E58" i="3"/>
  <c r="D50" i="3"/>
  <c r="F50" i="3" s="1"/>
  <c r="D34" i="3"/>
  <c r="E72" i="3"/>
  <c r="E37" i="3"/>
  <c r="D63" i="3"/>
  <c r="E30" i="3"/>
  <c r="E27" i="3"/>
  <c r="F27" i="3" s="1"/>
  <c r="D55" i="3"/>
  <c r="F55" i="3" s="1"/>
  <c r="E68" i="3"/>
  <c r="E65" i="3"/>
  <c r="D49" i="3"/>
  <c r="F49" i="3" s="1"/>
  <c r="D36" i="3"/>
  <c r="E71" i="3"/>
  <c r="E29" i="3"/>
  <c r="E22" i="3"/>
  <c r="D31" i="3"/>
  <c r="E57" i="3"/>
  <c r="F57" i="3" s="1"/>
  <c r="E39" i="3"/>
  <c r="E62" i="3"/>
  <c r="D57" i="3"/>
  <c r="E16" i="3"/>
  <c r="D17" i="3"/>
  <c r="D30" i="3"/>
  <c r="F30" i="3" s="1"/>
  <c r="D16" i="3"/>
  <c r="F16" i="3" s="1"/>
  <c r="F16" i="1" s="1"/>
  <c r="E16" i="1" s="1"/>
  <c r="D69" i="3"/>
  <c r="F69" i="3" s="1"/>
  <c r="D29" i="3"/>
  <c r="F29" i="3" s="1"/>
  <c r="E43" i="3"/>
  <c r="D39" i="3"/>
  <c r="D21" i="3"/>
  <c r="E18" i="3"/>
  <c r="E50" i="3"/>
  <c r="E17" i="3"/>
  <c r="E56" i="3"/>
  <c r="D23" i="3"/>
  <c r="D52" i="3"/>
  <c r="F52" i="3" s="1"/>
  <c r="E19" i="3"/>
  <c r="E60" i="3"/>
  <c r="D41" i="3"/>
  <c r="E24" i="3"/>
  <c r="D38" i="3"/>
  <c r="F38" i="3" s="1"/>
  <c r="E33" i="3"/>
  <c r="E69" i="3"/>
  <c r="E51" i="3"/>
  <c r="E25" i="3"/>
  <c r="D62" i="3"/>
  <c r="E46" i="3"/>
  <c r="D22" i="3"/>
  <c r="F22" i="3" s="1"/>
  <c r="D75" i="3"/>
  <c r="E45" i="3"/>
  <c r="E42" i="3"/>
  <c r="E55" i="3"/>
  <c r="D71" i="3"/>
  <c r="F71" i="3" s="1"/>
  <c r="E48" i="3"/>
  <c r="D67" i="3"/>
  <c r="D20" i="3"/>
  <c r="D72" i="3"/>
  <c r="F72" i="3" s="1"/>
  <c r="E75" i="3"/>
  <c r="D61" i="3"/>
  <c r="F61" i="3" s="1"/>
  <c r="D19" i="3"/>
  <c r="F19" i="3" s="1"/>
  <c r="E52" i="3"/>
  <c r="E49" i="3"/>
  <c r="D33" i="3"/>
  <c r="D24" i="3"/>
  <c r="F24" i="3" s="1"/>
  <c r="D74" i="3"/>
  <c r="D45" i="3"/>
  <c r="E59" i="3"/>
  <c r="D18" i="3"/>
  <c r="F18" i="3" s="1"/>
  <c r="D66" i="3"/>
  <c r="D37" i="3"/>
  <c r="F37" i="3" s="1"/>
  <c r="D64" i="3"/>
  <c r="E28" i="3"/>
  <c r="G16" i="3"/>
  <c r="C17" i="3" s="1"/>
  <c r="G17" i="3" s="1"/>
  <c r="C18" i="3" s="1"/>
  <c r="G18" i="3" s="1"/>
  <c r="C19" i="3" s="1"/>
  <c r="G19" i="3" s="1"/>
  <c r="C20" i="3" s="1"/>
  <c r="G20" i="3" s="1"/>
  <c r="C21" i="3" s="1"/>
  <c r="D48" i="3"/>
  <c r="F48" i="3" s="1"/>
  <c r="D28" i="3"/>
  <c r="D56" i="3"/>
  <c r="E26" i="3"/>
  <c r="E47" i="3"/>
  <c r="D47" i="3"/>
  <c r="E40" i="3"/>
  <c r="D51" i="3"/>
  <c r="F51" i="3" s="1"/>
  <c r="E70" i="3"/>
  <c r="E67" i="3"/>
  <c r="D46" i="3"/>
  <c r="F46" i="3" s="1"/>
  <c r="D73" i="3"/>
  <c r="E44" i="3"/>
  <c r="E41" i="3"/>
  <c r="D25" i="3"/>
  <c r="D35" i="3"/>
  <c r="F35" i="3" s="1"/>
  <c r="D68" i="3"/>
  <c r="F68" i="3" s="1"/>
  <c r="E36" i="3"/>
  <c r="E23" i="3"/>
  <c r="E54" i="3"/>
  <c r="D44" i="3"/>
  <c r="F44" i="3" s="1"/>
  <c r="E61" i="3"/>
  <c r="D60" i="3"/>
  <c r="E74" i="3"/>
  <c r="D53" i="3"/>
  <c r="E35" i="3"/>
  <c r="E73" i="3"/>
  <c r="D22" i="2"/>
  <c r="D26" i="2"/>
  <c r="D37" i="2"/>
  <c r="E38" i="2"/>
  <c r="D64" i="2"/>
  <c r="E43" i="2"/>
  <c r="D59" i="2"/>
  <c r="E60" i="2"/>
  <c r="E57" i="2"/>
  <c r="E50" i="2"/>
  <c r="D18" i="2"/>
  <c r="E45" i="2"/>
  <c r="E47" i="2"/>
  <c r="E30" i="2"/>
  <c r="D21" i="2"/>
  <c r="E70" i="2"/>
  <c r="D74" i="2"/>
  <c r="E35" i="2"/>
  <c r="D55" i="2"/>
  <c r="E52" i="2"/>
  <c r="E49" i="2"/>
  <c r="F49" i="2" s="1"/>
  <c r="D58" i="2"/>
  <c r="D33" i="2"/>
  <c r="E37" i="2"/>
  <c r="E39" i="2"/>
  <c r="D61" i="2"/>
  <c r="E72" i="2"/>
  <c r="D70" i="2"/>
  <c r="E64" i="2"/>
  <c r="E40" i="2"/>
  <c r="D69" i="2"/>
  <c r="F69" i="2" s="1"/>
  <c r="D46" i="2"/>
  <c r="E65" i="2"/>
  <c r="E53" i="2"/>
  <c r="E24" i="2"/>
  <c r="E62" i="2"/>
  <c r="D50" i="2"/>
  <c r="F50" i="2" s="1"/>
  <c r="D28" i="2"/>
  <c r="F28" i="2" s="1"/>
  <c r="E46" i="2"/>
  <c r="E27" i="2"/>
  <c r="D51" i="2"/>
  <c r="E44" i="2"/>
  <c r="E41" i="2"/>
  <c r="E42" i="2"/>
  <c r="D44" i="2"/>
  <c r="F44" i="2" s="1"/>
  <c r="E31" i="2"/>
  <c r="D66" i="2"/>
  <c r="D27" i="2"/>
  <c r="F27" i="2" s="1"/>
  <c r="E71" i="2"/>
  <c r="E54" i="2"/>
  <c r="D72" i="2"/>
  <c r="F72" i="2" s="1"/>
  <c r="D30" i="2"/>
  <c r="D68" i="2"/>
  <c r="E68" i="2"/>
  <c r="D41" i="2"/>
  <c r="F41" i="2" s="1"/>
  <c r="D35" i="2"/>
  <c r="F35" i="2" s="1"/>
  <c r="D56" i="2"/>
  <c r="D29" i="2"/>
  <c r="D23" i="2"/>
  <c r="D75" i="2"/>
  <c r="D47" i="2"/>
  <c r="F47" i="2" s="1"/>
  <c r="E36" i="2"/>
  <c r="E33" i="2"/>
  <c r="E34" i="2"/>
  <c r="D25" i="2"/>
  <c r="E29" i="2"/>
  <c r="D57" i="2"/>
  <c r="F57" i="2" s="1"/>
  <c r="E56" i="2"/>
  <c r="D52" i="2"/>
  <c r="F52" i="2" s="1"/>
  <c r="E18" i="2"/>
  <c r="D39" i="2"/>
  <c r="F39" i="2" s="1"/>
  <c r="D34" i="2"/>
  <c r="F34" i="2" s="1"/>
  <c r="D67" i="2"/>
  <c r="D76" i="2"/>
  <c r="E69" i="2"/>
  <c r="D73" i="2"/>
  <c r="D38" i="2"/>
  <c r="F38" i="2" s="1"/>
  <c r="D42" i="2"/>
  <c r="F42" i="2" s="1"/>
  <c r="D54" i="2"/>
  <c r="F54" i="2" s="1"/>
  <c r="E73" i="2"/>
  <c r="D36" i="2"/>
  <c r="E63" i="2"/>
  <c r="E32" i="2"/>
  <c r="E55" i="2"/>
  <c r="D31" i="2"/>
  <c r="D20" i="2"/>
  <c r="F20" i="2" s="1"/>
  <c r="D19" i="2"/>
  <c r="E75" i="2"/>
  <c r="D71" i="2"/>
  <c r="F71" i="2" s="1"/>
  <c r="D43" i="2"/>
  <c r="E28" i="2"/>
  <c r="E25" i="2"/>
  <c r="E26" i="2"/>
  <c r="D40" i="2"/>
  <c r="F40" i="2" s="1"/>
  <c r="E19" i="2"/>
  <c r="F19" i="2" s="1"/>
  <c r="E21" i="2"/>
  <c r="F21" i="2" s="1"/>
  <c r="E23" i="2"/>
  <c r="D53" i="2"/>
  <c r="F53" i="2" s="1"/>
  <c r="E48" i="2"/>
  <c r="D48" i="2"/>
  <c r="F48" i="2" s="1"/>
  <c r="D24" i="2"/>
  <c r="F24" i="2" s="1"/>
  <c r="D32" i="2"/>
  <c r="F32" i="2" s="1"/>
  <c r="E67" i="2"/>
  <c r="E20" i="2"/>
  <c r="E74" i="2"/>
  <c r="D17" i="2"/>
  <c r="D49" i="2"/>
  <c r="E22" i="2"/>
  <c r="E59" i="2"/>
  <c r="E76" i="2"/>
  <c r="E66" i="2"/>
  <c r="E61" i="2"/>
  <c r="D45" i="2"/>
  <c r="E17" i="2"/>
  <c r="G17" i="2" s="1"/>
  <c r="C18" i="2" s="1"/>
  <c r="D60" i="2"/>
  <c r="E51" i="2"/>
  <c r="D63" i="2"/>
  <c r="F63" i="2" s="1"/>
  <c r="E58" i="2"/>
  <c r="D62" i="2"/>
  <c r="F62" i="2" s="1"/>
  <c r="D65" i="2"/>
  <c r="F65" i="2" s="1"/>
  <c r="F51" i="2"/>
  <c r="E66" i="3"/>
  <c r="F66" i="3" s="1"/>
  <c r="E34" i="3"/>
  <c r="F34" i="3" s="1"/>
  <c r="D70" i="3"/>
  <c r="F70" i="3" s="1"/>
  <c r="D58" i="3"/>
  <c r="E63" i="3"/>
  <c r="F63" i="3" s="1"/>
  <c r="E31" i="3"/>
  <c r="D42" i="3"/>
  <c r="F42" i="3" s="1"/>
  <c r="D26" i="3"/>
  <c r="F26" i="3" s="1"/>
  <c r="D65" i="3"/>
  <c r="F65" i="3" s="1"/>
  <c r="E64" i="3"/>
  <c r="F64" i="3" s="1"/>
  <c r="E32" i="3"/>
  <c r="F32" i="3" s="1"/>
  <c r="E53" i="3"/>
  <c r="E21" i="3"/>
  <c r="F21" i="3" s="1"/>
  <c r="D40" i="3"/>
  <c r="F40" i="3" s="1"/>
  <c r="D43" i="3"/>
  <c r="F43" i="3" s="1"/>
  <c r="F45" i="3"/>
  <c r="F64" i="2" l="1"/>
  <c r="F73" i="2"/>
  <c r="F75" i="2"/>
  <c r="F30" i="2"/>
  <c r="F70" i="2"/>
  <c r="F45" i="2"/>
  <c r="F28" i="3"/>
  <c r="F20" i="3"/>
  <c r="F59" i="3"/>
  <c r="F75" i="3"/>
  <c r="F31" i="3"/>
  <c r="F60" i="2"/>
  <c r="F23" i="2"/>
  <c r="F55" i="2"/>
  <c r="F18" i="2"/>
  <c r="F37" i="2"/>
  <c r="F47" i="3"/>
  <c r="F33" i="3"/>
  <c r="F67" i="3"/>
  <c r="F41" i="3"/>
  <c r="F17" i="3"/>
  <c r="F31" i="2"/>
  <c r="F68" i="2"/>
  <c r="G18" i="2"/>
  <c r="C19" i="2" s="1"/>
  <c r="G19" i="2" s="1"/>
  <c r="C20" i="2" s="1"/>
  <c r="G20" i="2" s="1"/>
  <c r="C21" i="2" s="1"/>
  <c r="G21" i="2" s="1"/>
  <c r="C22" i="2" s="1"/>
  <c r="G22" i="2" s="1"/>
  <c r="C23" i="2" s="1"/>
  <c r="G23" i="2" s="1"/>
  <c r="C24" i="2" s="1"/>
  <c r="G24" i="2" s="1"/>
  <c r="C25" i="2" s="1"/>
  <c r="G25" i="2" s="1"/>
  <c r="C26" i="2" s="1"/>
  <c r="G26" i="2" s="1"/>
  <c r="C27" i="2" s="1"/>
  <c r="G27" i="2" s="1"/>
  <c r="C28" i="2" s="1"/>
  <c r="G28" i="2" s="1"/>
  <c r="C29" i="2" s="1"/>
  <c r="G29" i="2" s="1"/>
  <c r="C30" i="2" s="1"/>
  <c r="G30" i="2" s="1"/>
  <c r="C31" i="2" s="1"/>
  <c r="G31" i="2" s="1"/>
  <c r="C32" i="2" s="1"/>
  <c r="G32" i="2" s="1"/>
  <c r="C33" i="2" s="1"/>
  <c r="G33" i="2" s="1"/>
  <c r="C34" i="2" s="1"/>
  <c r="G34" i="2" s="1"/>
  <c r="C35" i="2" s="1"/>
  <c r="G35" i="2" s="1"/>
  <c r="C36" i="2" s="1"/>
  <c r="G36" i="2" s="1"/>
  <c r="C37" i="2" s="1"/>
  <c r="G37" i="2" s="1"/>
  <c r="C38" i="2" s="1"/>
  <c r="G38" i="2" s="1"/>
  <c r="C39" i="2" s="1"/>
  <c r="G39" i="2" s="1"/>
  <c r="C40" i="2" s="1"/>
  <c r="G40" i="2" s="1"/>
  <c r="C41" i="2" s="1"/>
  <c r="G41" i="2" s="1"/>
  <c r="C42" i="2" s="1"/>
  <c r="G42" i="2" s="1"/>
  <c r="C43" i="2" s="1"/>
  <c r="G43" i="2" s="1"/>
  <c r="C44" i="2" s="1"/>
  <c r="G44" i="2" s="1"/>
  <c r="C45" i="2" s="1"/>
  <c r="G45" i="2" s="1"/>
  <c r="C46" i="2" s="1"/>
  <c r="G46" i="2" s="1"/>
  <c r="C47" i="2" s="1"/>
  <c r="G47" i="2" s="1"/>
  <c r="C48" i="2" s="1"/>
  <c r="G48" i="2" s="1"/>
  <c r="C49" i="2" s="1"/>
  <c r="G49" i="2" s="1"/>
  <c r="C50" i="2" s="1"/>
  <c r="G50" i="2" s="1"/>
  <c r="C51" i="2" s="1"/>
  <c r="G51" i="2" s="1"/>
  <c r="C52" i="2" s="1"/>
  <c r="G52" i="2" s="1"/>
  <c r="C53" i="2" s="1"/>
  <c r="G53" i="2" s="1"/>
  <c r="C54" i="2" s="1"/>
  <c r="G54" i="2" s="1"/>
  <c r="C55" i="2" s="1"/>
  <c r="G55" i="2" s="1"/>
  <c r="C56" i="2" s="1"/>
  <c r="G56" i="2" s="1"/>
  <c r="C57" i="2" s="1"/>
  <c r="G57" i="2" s="1"/>
  <c r="C58" i="2" s="1"/>
  <c r="G58" i="2" s="1"/>
  <c r="C59" i="2" s="1"/>
  <c r="G59" i="2" s="1"/>
  <c r="C60" i="2" s="1"/>
  <c r="G60" i="2" s="1"/>
  <c r="C61" i="2" s="1"/>
  <c r="G61" i="2" s="1"/>
  <c r="C62" i="2" s="1"/>
  <c r="G62" i="2" s="1"/>
  <c r="C63" i="2" s="1"/>
  <c r="G63" i="2" s="1"/>
  <c r="C64" i="2" s="1"/>
  <c r="G64" i="2" s="1"/>
  <c r="C65" i="2" s="1"/>
  <c r="G65" i="2" s="1"/>
  <c r="C66" i="2" s="1"/>
  <c r="G66" i="2" s="1"/>
  <c r="C67" i="2" s="1"/>
  <c r="G67" i="2" s="1"/>
  <c r="C68" i="2" s="1"/>
  <c r="G68" i="2" s="1"/>
  <c r="C69" i="2" s="1"/>
  <c r="G69" i="2" s="1"/>
  <c r="C70" i="2" s="1"/>
  <c r="G70" i="2" s="1"/>
  <c r="C71" i="2" s="1"/>
  <c r="G71" i="2" s="1"/>
  <c r="C72" i="2" s="1"/>
  <c r="G72" i="2" s="1"/>
  <c r="C73" i="2" s="1"/>
  <c r="G73" i="2" s="1"/>
  <c r="C74" i="2" s="1"/>
  <c r="G74" i="2" s="1"/>
  <c r="C75" i="2" s="1"/>
  <c r="G75" i="2" s="1"/>
  <c r="C76" i="2" s="1"/>
  <c r="G76" i="2" s="1"/>
  <c r="F17" i="2"/>
  <c r="F15" i="1" s="1"/>
  <c r="E15" i="1" s="1"/>
  <c r="F43" i="2"/>
  <c r="F76" i="2"/>
  <c r="F29" i="2"/>
  <c r="F61" i="2"/>
  <c r="F26" i="2"/>
  <c r="F62" i="3"/>
  <c r="F60" i="3"/>
  <c r="F54" i="3"/>
  <c r="F58" i="2"/>
  <c r="F74" i="3"/>
  <c r="F53" i="3"/>
  <c r="F58" i="3"/>
  <c r="F36" i="2"/>
  <c r="F67" i="2"/>
  <c r="F25" i="2"/>
  <c r="F56" i="2"/>
  <c r="F74" i="2"/>
  <c r="F22" i="2"/>
  <c r="F73" i="3"/>
  <c r="F25" i="3"/>
  <c r="F39" i="3"/>
  <c r="F36" i="3"/>
  <c r="F46" i="2"/>
  <c r="F56" i="3"/>
  <c r="F66" i="2"/>
  <c r="F33" i="2"/>
  <c r="F59" i="2"/>
  <c r="F23" i="3"/>
  <c r="G21" i="3"/>
  <c r="C22" i="3" s="1"/>
  <c r="G22" i="3" s="1"/>
  <c r="C23" i="3" s="1"/>
  <c r="G23" i="3" s="1"/>
  <c r="C24" i="3" s="1"/>
  <c r="G24" i="3" s="1"/>
  <c r="C25" i="3" s="1"/>
  <c r="G25" i="3" s="1"/>
  <c r="C26" i="3" s="1"/>
  <c r="G26" i="3" s="1"/>
  <c r="C27" i="3" s="1"/>
  <c r="G27" i="3" s="1"/>
  <c r="C28" i="3" s="1"/>
  <c r="G28" i="3" s="1"/>
  <c r="C29" i="3" s="1"/>
  <c r="G29" i="3" s="1"/>
  <c r="C30" i="3" s="1"/>
  <c r="G30" i="3" s="1"/>
  <c r="C31" i="3" s="1"/>
  <c r="G31" i="3" s="1"/>
  <c r="C32" i="3" s="1"/>
  <c r="G32" i="3" s="1"/>
  <c r="C33" i="3" s="1"/>
  <c r="G33" i="3" s="1"/>
  <c r="C34" i="3" s="1"/>
  <c r="G34" i="3" s="1"/>
  <c r="C35" i="3" s="1"/>
  <c r="G35" i="3" s="1"/>
  <c r="C36" i="3" s="1"/>
  <c r="G36" i="3" s="1"/>
  <c r="C37" i="3" s="1"/>
  <c r="G37" i="3" s="1"/>
  <c r="C38" i="3" s="1"/>
  <c r="G38" i="3" s="1"/>
  <c r="C39" i="3" s="1"/>
  <c r="G39" i="3" s="1"/>
  <c r="C40" i="3" s="1"/>
  <c r="G40" i="3" s="1"/>
  <c r="C41" i="3" s="1"/>
  <c r="G41" i="3" s="1"/>
  <c r="C42" i="3" s="1"/>
  <c r="G42" i="3" s="1"/>
  <c r="C43" i="3" s="1"/>
  <c r="G43" i="3" s="1"/>
  <c r="C44" i="3" s="1"/>
  <c r="G44" i="3" s="1"/>
  <c r="C45" i="3" s="1"/>
  <c r="G45" i="3" s="1"/>
  <c r="C46" i="3" s="1"/>
  <c r="G46" i="3" s="1"/>
  <c r="C47" i="3" s="1"/>
  <c r="G47" i="3" s="1"/>
  <c r="C48" i="3" s="1"/>
  <c r="G48" i="3" s="1"/>
  <c r="C49" i="3" s="1"/>
  <c r="G49" i="3" s="1"/>
  <c r="C50" i="3" s="1"/>
  <c r="G50" i="3" s="1"/>
  <c r="C51" i="3" s="1"/>
  <c r="G51" i="3" s="1"/>
  <c r="C52" i="3" s="1"/>
  <c r="G52" i="3" s="1"/>
  <c r="C53" i="3" s="1"/>
  <c r="G53" i="3" s="1"/>
  <c r="C54" i="3" s="1"/>
  <c r="G54" i="3" s="1"/>
  <c r="C55" i="3" s="1"/>
  <c r="G55" i="3" s="1"/>
  <c r="C56" i="3" s="1"/>
  <c r="G56" i="3" s="1"/>
  <c r="C57" i="3" s="1"/>
  <c r="G57" i="3" s="1"/>
  <c r="C58" i="3" s="1"/>
  <c r="G58" i="3" s="1"/>
  <c r="C59" i="3" s="1"/>
  <c r="G59" i="3" s="1"/>
  <c r="C60" i="3" s="1"/>
  <c r="G60" i="3" s="1"/>
  <c r="C61" i="3" s="1"/>
  <c r="G61" i="3" s="1"/>
  <c r="C62" i="3" s="1"/>
  <c r="G62" i="3" s="1"/>
  <c r="C63" i="3" s="1"/>
  <c r="G63" i="3" s="1"/>
  <c r="C64" i="3" s="1"/>
  <c r="G64" i="3" s="1"/>
  <c r="C65" i="3" s="1"/>
  <c r="G65" i="3" s="1"/>
  <c r="C66" i="3" s="1"/>
  <c r="G66" i="3" s="1"/>
  <c r="C67" i="3" s="1"/>
  <c r="G67" i="3" s="1"/>
  <c r="C68" i="3" s="1"/>
  <c r="G68" i="3" s="1"/>
  <c r="C69" i="3" s="1"/>
  <c r="G69" i="3" s="1"/>
  <c r="C70" i="3" s="1"/>
  <c r="G70" i="3" s="1"/>
  <c r="C71" i="3" s="1"/>
  <c r="G71" i="3" s="1"/>
  <c r="C72" i="3" s="1"/>
  <c r="G72" i="3" s="1"/>
  <c r="C73" i="3" s="1"/>
  <c r="G73" i="3" s="1"/>
  <c r="C74" i="3" s="1"/>
  <c r="G74" i="3" s="1"/>
  <c r="C75" i="3" s="1"/>
  <c r="G75" i="3" s="1"/>
  <c r="E28" i="1" l="1"/>
  <c r="F28" i="1"/>
  <c r="E38" i="1" l="1"/>
  <c r="E39" i="1" s="1"/>
  <c r="E40" i="1" s="1"/>
  <c r="F38" i="1"/>
  <c r="F39" i="1" l="1"/>
  <c r="F40" i="1" s="1"/>
  <c r="F42" i="1" s="1"/>
  <c r="F41" i="1"/>
</calcChain>
</file>

<file path=xl/sharedStrings.xml><?xml version="1.0" encoding="utf-8"?>
<sst xmlns="http://schemas.openxmlformats.org/spreadsheetml/2006/main" count="195" uniqueCount="90">
  <si>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</si>
  <si>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</si>
  <si>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</si>
  <si>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</si>
  <si>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</si>
  <si>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</si>
  <si>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</si>
  <si>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summa kuus</t>
  </si>
  <si>
    <t>Käibemaks</t>
  </si>
  <si>
    <t>Üürnik</t>
  </si>
  <si>
    <t>Üüripinna aadress</t>
  </si>
  <si>
    <t>Märkused</t>
  </si>
  <si>
    <t>ÜÜR KOKKU</t>
  </si>
  <si>
    <t>Ruumide kasutustasu (puhas netoüür)</t>
  </si>
  <si>
    <t>Tarbimisteenused (koodid 610 kuni 640)</t>
  </si>
  <si>
    <t>Kinnisvara haldamine (haldusteenus)</t>
  </si>
  <si>
    <t>Üüripind (hooned)</t>
  </si>
  <si>
    <t>Territoorium</t>
  </si>
  <si>
    <t>KÕRVALTEENUSTE TASUD KOKKU</t>
  </si>
  <si>
    <t>Remonttööd (p 2.17 ja Lisas 2 kirjeldatud ulatuses)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</si>
  <si>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</si>
  <si>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</si>
  <si>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</si>
  <si>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</si>
  <si>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Tugiteenused (Lisas 2 kirjeldatud ulatuses)</t>
  </si>
  <si>
    <t>Politsei-  ja Piirivalveamet</t>
  </si>
  <si>
    <t>Lisa 3 üürilepingule nr Ü3650/12</t>
  </si>
  <si>
    <t>Rahu 38, Jõhvi, Ida-Virumaa</t>
  </si>
  <si>
    <t>Heakord (330, 340, 350)</t>
  </si>
  <si>
    <t>Heakord  (310, 320, 360)</t>
  </si>
  <si>
    <t>Kapitalikomponent (Lisa 7)</t>
  </si>
  <si>
    <t>Muutmise alused</t>
  </si>
  <si>
    <t>ÜÜR JA KÕRVALTEENUSTE TASUD KÄIBEMAKSUTA (perioodis)</t>
  </si>
  <si>
    <t>ÜÜR JA KÕRVALTEENUSTE TASUD KOOS KÄIBEMAKSUGA (perioodis)</t>
  </si>
  <si>
    <r>
      <t>m</t>
    </r>
    <r>
      <rPr>
        <vertAlign val="superscript"/>
        <sz val="11"/>
        <rFont val="Calibri"/>
        <family val="1"/>
        <charset val="186"/>
      </rPr>
      <t>2</t>
    </r>
  </si>
  <si>
    <t>Kapitalikomponent (Lisa 8)</t>
  </si>
  <si>
    <t>Kapitalikomponent (Lisa 9)</t>
  </si>
  <si>
    <t>Maksete algus</t>
  </si>
  <si>
    <t>Maksete arv</t>
  </si>
  <si>
    <t>kuud</t>
  </si>
  <si>
    <t>Kapitali algväärtus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</si>
  <si>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</si>
  <si>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</si>
  <si>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</si>
  <si>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</si>
  <si>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</si>
  <si>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</si>
  <si>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</si>
  <si>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Rahu 38, Jõhvi</t>
  </si>
  <si>
    <t>EUR (KM-ta)</t>
  </si>
  <si>
    <t>Projektijuhtimistasu</t>
  </si>
  <si>
    <t>Ettemaks  31.12.2016</t>
  </si>
  <si>
    <t>Kinnistu soetusmaksumus</t>
  </si>
  <si>
    <t>EUR</t>
  </si>
  <si>
    <t>Jääkväärtus</t>
  </si>
  <si>
    <t>Intressimäär 2016 II pa</t>
  </si>
  <si>
    <t>Tööde maksumus</t>
  </si>
  <si>
    <t>eraldi arve alusel 6 800 eur</t>
  </si>
  <si>
    <t>Kapitalikomponent (Lisa 10)</t>
  </si>
  <si>
    <t>Kapitalikomponendi annuiteetmaksegraafik - Rahu tn 38, Jõhvi</t>
  </si>
  <si>
    <t>Pisiparendus</t>
  </si>
  <si>
    <t>EUR (km-ta)</t>
  </si>
  <si>
    <t>Üürniku osakaal</t>
  </si>
  <si>
    <t>Kapitali lõppväärtus</t>
  </si>
  <si>
    <t>Kapitali tulumäär 2017 II pa</t>
  </si>
  <si>
    <t>Kapitalikomponent (Lisa 11)</t>
  </si>
  <si>
    <t>Kapitali tulumäär 2019 I pa</t>
  </si>
  <si>
    <t>Teenuse hinna muutus</t>
  </si>
  <si>
    <t>Teenuse hinna ja tarbimise muutus</t>
  </si>
  <si>
    <t>Kapitalikomponent (Lisa 12)</t>
  </si>
  <si>
    <t>01.01.2022 - 31.12.2022</t>
  </si>
  <si>
    <t>Kapitalikomponendi annuiteetmaksegraafik - Rahu tn 38, Jõhvi linn</t>
  </si>
  <si>
    <t>Kapitali tulumäär 2020 I pa</t>
  </si>
  <si>
    <t>12 kuud</t>
  </si>
  <si>
    <t>Üürnik:</t>
  </si>
  <si>
    <t>Kõrvalteenuste eest tasumine tegelike kulude alusel, esitatud kulude prognoos</t>
  </si>
  <si>
    <t>Ei indekseerita</t>
  </si>
  <si>
    <t>Indekseerimine, 
31. dets THI, koefitsient 0,3, 
max 3%</t>
  </si>
  <si>
    <t>Investeering 53 900 eurot, intress 5,75%, tagasimakse 146 kuud perioodil 01.01.2015-28.02.2027</t>
  </si>
  <si>
    <t>Tagasimakse 60 kuud 01.01.2018 - 31.12.2022</t>
  </si>
  <si>
    <t>Tagasimakse 60 kuud 01.01.2019 - 31.12.2023</t>
  </si>
  <si>
    <t>Tagasimakse 60 kuud 01.01.2020 - 31.12.2024</t>
  </si>
  <si>
    <t>Tagasimakse 60 kuud 01.01.2021 - 31.12.2025</t>
  </si>
  <si>
    <r>
      <t>EUR/m</t>
    </r>
    <r>
      <rPr>
        <b/>
        <vertAlign val="superscript"/>
        <sz val="11"/>
        <rFont val="Times New Roman"/>
        <family val="1"/>
        <charset val="186"/>
      </rPr>
      <t>2</t>
    </r>
  </si>
  <si>
    <t>Kapitali tulumäär 2021 I pa</t>
  </si>
  <si>
    <t>Kapitalikomponent (Lisa 13)</t>
  </si>
  <si>
    <t>Tagasimakse 60 kuud 01.01.2022 - 31.12.2026</t>
  </si>
  <si>
    <t>01.01.2023 - 31.12.2023</t>
  </si>
  <si>
    <t>-</t>
  </si>
  <si>
    <t>Üür ja kõrvalteenuste tasu 01.01.2022 - 31.12.2023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</si>
</sst>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#,##0.00&quot; &quot;;[Red]&quot;-&quot;#,##0.00&quot; &quot;"/>
    <numFmt numFmtId="167" formatCode="d&quot;.&quot;mm&quot;.&quot;yyyy"/>
    <numFmt numFmtId="168" formatCode="0.000%"/>
  </numFmts>
  <fonts count="26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vertAlign val="superscript"/>
      <sz val="11"/>
      <name val="Calibri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1"/>
      <name val="Times New Roman"/>
      <family val="1"/>
      <charset val="186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name val="Calibri"/>
      <family val="2"/>
      <charset val="186"/>
      <scheme val="minor"/>
    </font>
    <font>
      <sz val="11"/>
      <color theme="0" tint="-0.499984740745262"/>
      <name val="Times New Roman"/>
      <family val="1"/>
      <charset val="186"/>
    </font>
    <font>
      <b/>
      <sz val="11"/>
      <color theme="0" tint="-0.499984740745262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9" fontId="12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9" fontId="5" fillId="0" borderId="0" xfId="0" applyNumberFormat="1" applyFont="1" applyAlignment="1">
      <alignment horizontal="left"/>
    </xf>
    <xf numFmtId="4" fontId="1" fillId="0" borderId="7" xfId="0" applyNumberFormat="1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3" borderId="1" xfId="0" applyFont="1" applyFill="1" applyBorder="1"/>
    <xf numFmtId="0" fontId="5" fillId="3" borderId="8" xfId="0" applyFont="1" applyFill="1" applyBorder="1"/>
    <xf numFmtId="0" fontId="5" fillId="3" borderId="3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0" fontId="1" fillId="0" borderId="0" xfId="0" applyNumberFormat="1" applyFont="1"/>
    <xf numFmtId="4" fontId="5" fillId="3" borderId="3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8" xfId="0" applyFont="1" applyFill="1" applyBorder="1"/>
    <xf numFmtId="4" fontId="5" fillId="2" borderId="3" xfId="0" applyNumberFormat="1" applyFont="1" applyFill="1" applyBorder="1" applyAlignment="1">
      <alignment horizontal="right"/>
    </xf>
    <xf numFmtId="2" fontId="1" fillId="0" borderId="3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164" fontId="1" fillId="0" borderId="3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8" fillId="0" borderId="0" xfId="0" applyFont="1"/>
    <xf numFmtId="4" fontId="9" fillId="0" borderId="1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0" fillId="0" borderId="0" xfId="0" applyFont="1"/>
    <xf numFmtId="0" fontId="0" fillId="5" borderId="0" xfId="0" applyFill="1"/>
    <xf numFmtId="0" fontId="15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16" fillId="5" borderId="0" xfId="0" applyFont="1" applyFill="1"/>
    <xf numFmtId="0" fontId="17" fillId="5" borderId="0" xfId="0" applyFont="1" applyFill="1"/>
    <xf numFmtId="4" fontId="0" fillId="5" borderId="0" xfId="0" applyNumberFormat="1" applyFill="1"/>
    <xf numFmtId="0" fontId="0" fillId="6" borderId="12" xfId="0" applyFill="1" applyBorder="1"/>
    <xf numFmtId="0" fontId="0" fillId="7" borderId="13" xfId="0" applyFill="1" applyBorder="1"/>
    <xf numFmtId="167" fontId="0" fillId="6" borderId="13" xfId="0" applyNumberFormat="1" applyFill="1" applyBorder="1"/>
    <xf numFmtId="0" fontId="0" fillId="6" borderId="14" xfId="0" applyFill="1" applyBorder="1"/>
    <xf numFmtId="0" fontId="0" fillId="6" borderId="15" xfId="0" applyFill="1" applyBorder="1"/>
    <xf numFmtId="0" fontId="0" fillId="7" borderId="0" xfId="0" applyFill="1"/>
    <xf numFmtId="0" fontId="0" fillId="6" borderId="0" xfId="0" applyFill="1"/>
    <xf numFmtId="0" fontId="0" fillId="6" borderId="11" xfId="0" applyFill="1" applyBorder="1"/>
    <xf numFmtId="4" fontId="0" fillId="6" borderId="0" xfId="0" applyNumberFormat="1" applyFill="1"/>
    <xf numFmtId="3" fontId="0" fillId="5" borderId="0" xfId="0" applyNumberFormat="1" applyFill="1"/>
    <xf numFmtId="0" fontId="0" fillId="6" borderId="16" xfId="0" applyFill="1" applyBorder="1"/>
    <xf numFmtId="0" fontId="0" fillId="7" borderId="17" xfId="0" applyFill="1" applyBorder="1"/>
    <xf numFmtId="168" fontId="0" fillId="6" borderId="17" xfId="0" applyNumberFormat="1" applyFill="1" applyBorder="1"/>
    <xf numFmtId="0" fontId="0" fillId="6" borderId="18" xfId="0" applyFill="1" applyBorder="1"/>
    <xf numFmtId="0" fontId="18" fillId="0" borderId="0" xfId="0" applyFont="1"/>
    <xf numFmtId="0" fontId="19" fillId="5" borderId="20" xfId="0" applyFont="1" applyFill="1" applyBorder="1" applyAlignment="1">
      <alignment horizontal="right"/>
    </xf>
    <xf numFmtId="167" fontId="20" fillId="5" borderId="0" xfId="0" applyNumberFormat="1" applyFont="1" applyFill="1"/>
    <xf numFmtId="166" fontId="0" fillId="5" borderId="0" xfId="0" applyNumberFormat="1" applyFill="1"/>
    <xf numFmtId="0" fontId="11" fillId="5" borderId="0" xfId="0" applyFont="1" applyFill="1"/>
    <xf numFmtId="0" fontId="11" fillId="5" borderId="0" xfId="0" applyFont="1" applyFill="1" applyAlignment="1">
      <alignment horizontal="right"/>
    </xf>
    <xf numFmtId="0" fontId="11" fillId="5" borderId="0" xfId="0" applyFont="1" applyFill="1" applyAlignment="1">
      <alignment wrapText="1"/>
    </xf>
    <xf numFmtId="166" fontId="11" fillId="5" borderId="0" xfId="0" applyNumberFormat="1" applyFont="1" applyFill="1"/>
    <xf numFmtId="0" fontId="18" fillId="2" borderId="0" xfId="0" applyFont="1" applyFill="1"/>
    <xf numFmtId="0" fontId="19" fillId="5" borderId="0" xfId="0" applyFont="1" applyFill="1" applyAlignment="1">
      <alignment horizontal="right"/>
    </xf>
    <xf numFmtId="0" fontId="21" fillId="0" borderId="19" xfId="0" applyFont="1" applyBorder="1"/>
    <xf numFmtId="0" fontId="13" fillId="2" borderId="0" xfId="1" applyFill="1"/>
    <xf numFmtId="0" fontId="15" fillId="8" borderId="0" xfId="1" applyFont="1" applyFill="1" applyAlignment="1">
      <alignment horizontal="right"/>
    </xf>
    <xf numFmtId="0" fontId="0" fillId="2" borderId="0" xfId="0" applyFill="1"/>
    <xf numFmtId="0" fontId="11" fillId="8" borderId="0" xfId="1" applyFont="1" applyFill="1"/>
    <xf numFmtId="0" fontId="11" fillId="8" borderId="0" xfId="1" applyFont="1" applyFill="1" applyAlignment="1">
      <alignment horizontal="right"/>
    </xf>
    <xf numFmtId="0" fontId="16" fillId="8" borderId="0" xfId="1" applyFont="1" applyFill="1"/>
    <xf numFmtId="0" fontId="17" fillId="8" borderId="0" xfId="1" applyFont="1" applyFill="1"/>
    <xf numFmtId="4" fontId="13" fillId="8" borderId="0" xfId="1" applyNumberFormat="1" applyFill="1"/>
    <xf numFmtId="4" fontId="0" fillId="2" borderId="0" xfId="0" applyNumberFormat="1" applyFill="1"/>
    <xf numFmtId="2" fontId="0" fillId="2" borderId="0" xfId="0" applyNumberFormat="1" applyFill="1"/>
    <xf numFmtId="166" fontId="0" fillId="2" borderId="0" xfId="0" applyNumberFormat="1" applyFill="1"/>
    <xf numFmtId="0" fontId="13" fillId="9" borderId="12" xfId="1" applyFill="1" applyBorder="1"/>
    <xf numFmtId="0" fontId="13" fillId="8" borderId="13" xfId="1" applyFill="1" applyBorder="1"/>
    <xf numFmtId="0" fontId="0" fillId="2" borderId="13" xfId="0" applyFill="1" applyBorder="1"/>
    <xf numFmtId="167" fontId="13" fillId="9" borderId="13" xfId="1" applyNumberFormat="1" applyFill="1" applyBorder="1"/>
    <xf numFmtId="0" fontId="13" fillId="9" borderId="14" xfId="1" applyFill="1" applyBorder="1"/>
    <xf numFmtId="0" fontId="14" fillId="2" borderId="0" xfId="0" applyFont="1" applyFill="1" applyProtection="1">
      <protection hidden="1"/>
    </xf>
    <xf numFmtId="0" fontId="13" fillId="9" borderId="15" xfId="1" applyFill="1" applyBorder="1"/>
    <xf numFmtId="0" fontId="13" fillId="8" borderId="0" xfId="1" applyFill="1"/>
    <xf numFmtId="0" fontId="13" fillId="9" borderId="0" xfId="1" applyFill="1"/>
    <xf numFmtId="0" fontId="13" fillId="9" borderId="11" xfId="1" applyFill="1" applyBorder="1"/>
    <xf numFmtId="165" fontId="0" fillId="2" borderId="0" xfId="0" applyNumberFormat="1" applyFill="1" applyProtection="1">
      <protection hidden="1"/>
    </xf>
    <xf numFmtId="4" fontId="13" fillId="9" borderId="0" xfId="1" applyNumberFormat="1" applyFill="1"/>
    <xf numFmtId="10" fontId="13" fillId="9" borderId="0" xfId="2" applyNumberFormat="1" applyFont="1" applyFill="1"/>
    <xf numFmtId="165" fontId="14" fillId="2" borderId="0" xfId="0" applyNumberFormat="1" applyFont="1" applyFill="1" applyProtection="1">
      <protection hidden="1"/>
    </xf>
    <xf numFmtId="167" fontId="0" fillId="2" borderId="0" xfId="0" applyNumberFormat="1" applyFill="1"/>
    <xf numFmtId="0" fontId="13" fillId="9" borderId="16" xfId="1" applyFill="1" applyBorder="1"/>
    <xf numFmtId="0" fontId="13" fillId="8" borderId="17" xfId="1" applyFill="1" applyBorder="1"/>
    <xf numFmtId="0" fontId="0" fillId="2" borderId="17" xfId="0" applyFill="1" applyBorder="1"/>
    <xf numFmtId="168" fontId="13" fillId="9" borderId="17" xfId="1" applyNumberFormat="1" applyFill="1" applyBorder="1"/>
    <xf numFmtId="0" fontId="13" fillId="9" borderId="18" xfId="1" applyFill="1" applyBorder="1"/>
    <xf numFmtId="0" fontId="18" fillId="2" borderId="0" xfId="1" applyFont="1" applyFill="1"/>
    <xf numFmtId="168" fontId="13" fillId="9" borderId="0" xfId="1" applyNumberFormat="1" applyFill="1"/>
    <xf numFmtId="0" fontId="19" fillId="8" borderId="20" xfId="1" applyFont="1" applyFill="1" applyBorder="1" applyAlignment="1">
      <alignment horizontal="right"/>
    </xf>
    <xf numFmtId="167" fontId="20" fillId="8" borderId="0" xfId="1" applyNumberFormat="1" applyFont="1" applyFill="1"/>
    <xf numFmtId="166" fontId="13" fillId="8" borderId="0" xfId="1" applyNumberFormat="1" applyFill="1"/>
    <xf numFmtId="2" fontId="22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5" fontId="5" fillId="2" borderId="3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0" fontId="5" fillId="0" borderId="0" xfId="0" applyNumberFormat="1" applyFont="1" applyAlignment="1">
      <alignment horizontal="right"/>
    </xf>
    <xf numFmtId="0" fontId="5" fillId="0" borderId="0" xfId="0" applyNumberFormat="1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4" fontId="5" fillId="3" borderId="19" xfId="0" applyNumberFormat="1" applyFont="1" applyFill="1" applyBorder="1" applyAlignment="1">
      <alignment horizontal="right"/>
    </xf>
    <xf numFmtId="4" fontId="5" fillId="3" borderId="25" xfId="0" applyNumberFormat="1" applyFont="1" applyFill="1" applyBorder="1" applyAlignment="1">
      <alignment horizontal="right"/>
    </xf>
    <xf numFmtId="4" fontId="5" fillId="2" borderId="25" xfId="0" applyNumberFormat="1" applyFont="1" applyFill="1" applyBorder="1" applyAlignment="1">
      <alignment horizontal="right"/>
    </xf>
    <xf numFmtId="2" fontId="22" fillId="0" borderId="25" xfId="0" applyNumberFormat="1" applyFont="1" applyBorder="1" applyAlignment="1">
      <alignment horizontal="right"/>
    </xf>
    <xf numFmtId="164" fontId="22" fillId="0" borderId="25" xfId="0" applyNumberFormat="1" applyFont="1" applyBorder="1"/>
    <xf numFmtId="1" fontId="13" fillId="9" borderId="0" xfId="1" applyNumberFormat="1" applyFill="1"/>
    <xf numFmtId="1" fontId="13" fillId="0" borderId="0" xfId="1" applyNumberFormat="1"/>
    <xf numFmtId="10" fontId="13" fillId="9" borderId="0" xfId="2" applyNumberFormat="1" applyFont="1" applyFill="1" applyBorder="1"/>
    <xf numFmtId="168" fontId="13" fillId="0" borderId="17" xfId="1" applyNumberFormat="1" applyBorder="1"/>
    <xf numFmtId="166" fontId="13" fillId="0" borderId="0" xfId="1" applyNumberFormat="1"/>
    <xf numFmtId="4" fontId="1" fillId="0" borderId="23" xfId="0" applyNumberFormat="1" applyFont="1" applyFill="1" applyBorder="1" applyAlignment="1">
      <alignment wrapText="1"/>
    </xf>
    <xf numFmtId="164" fontId="22" fillId="0" borderId="6" xfId="0" applyNumberFormat="1" applyFont="1" applyBorder="1"/>
    <xf numFmtId="4" fontId="1" fillId="0" borderId="6" xfId="0" applyNumberFormat="1" applyFont="1" applyBorder="1" applyAlignment="1">
      <alignment wrapText="1"/>
    </xf>
    <xf numFmtId="4" fontId="1" fillId="0" borderId="6" xfId="0" applyNumberFormat="1" applyFont="1" applyBorder="1" applyAlignment="1">
      <alignment vertical="center" wrapText="1"/>
    </xf>
    <xf numFmtId="0" fontId="1" fillId="0" borderId="1" xfId="0" applyFont="1" applyBorder="1"/>
    <xf numFmtId="0" fontId="1" fillId="0" borderId="8" xfId="0" applyFont="1" applyBorder="1"/>
    <xf numFmtId="2" fontId="22" fillId="0" borderId="7" xfId="0" applyNumberFormat="1" applyFont="1" applyBorder="1" applyAlignment="1">
      <alignment horizontal="right"/>
    </xf>
    <xf numFmtId="164" fontId="22" fillId="0" borderId="7" xfId="0" applyNumberFormat="1" applyFont="1" applyBorder="1"/>
    <xf numFmtId="0" fontId="5" fillId="3" borderId="27" xfId="0" applyFont="1" applyFill="1" applyBorder="1"/>
    <xf numFmtId="0" fontId="5" fillId="3" borderId="28" xfId="0" applyFont="1" applyFill="1" applyBorder="1"/>
    <xf numFmtId="0" fontId="5" fillId="3" borderId="29" xfId="0" applyFont="1" applyFill="1" applyBorder="1"/>
    <xf numFmtId="0" fontId="5" fillId="3" borderId="27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1" fillId="3" borderId="7" xfId="0" applyFont="1" applyFill="1" applyBorder="1"/>
    <xf numFmtId="0" fontId="5" fillId="2" borderId="6" xfId="0" applyFont="1" applyFill="1" applyBorder="1" applyAlignment="1">
      <alignment horizontal="left"/>
    </xf>
    <xf numFmtId="0" fontId="1" fillId="2" borderId="7" xfId="0" applyFont="1" applyFill="1" applyBorder="1"/>
    <xf numFmtId="0" fontId="5" fillId="3" borderId="6" xfId="0" applyFont="1" applyFill="1" applyBorder="1"/>
    <xf numFmtId="0" fontId="5" fillId="3" borderId="7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left"/>
    </xf>
    <xf numFmtId="0" fontId="5" fillId="4" borderId="34" xfId="0" applyFont="1" applyFill="1" applyBorder="1"/>
    <xf numFmtId="0" fontId="5" fillId="4" borderId="35" xfId="0" applyFont="1" applyFill="1" applyBorder="1"/>
    <xf numFmtId="4" fontId="23" fillId="4" borderId="36" xfId="0" applyNumberFormat="1" applyFont="1" applyFill="1" applyBorder="1" applyAlignment="1">
      <alignment horizontal="right"/>
    </xf>
    <xf numFmtId="4" fontId="23" fillId="4" borderId="37" xfId="0" applyNumberFormat="1" applyFont="1" applyFill="1" applyBorder="1" applyAlignment="1">
      <alignment horizontal="right"/>
    </xf>
    <xf numFmtId="4" fontId="23" fillId="4" borderId="38" xfId="0" applyNumberFormat="1" applyFont="1" applyFill="1" applyBorder="1" applyAlignment="1">
      <alignment horizontal="right"/>
    </xf>
    <xf numFmtId="4" fontId="5" fillId="4" borderId="39" xfId="0" applyNumberFormat="1" applyFont="1" applyFill="1" applyBorder="1" applyAlignment="1">
      <alignment horizontal="right"/>
    </xf>
    <xf numFmtId="0" fontId="1" fillId="4" borderId="40" xfId="0" applyFont="1" applyFill="1" applyBorder="1"/>
    <xf numFmtId="0" fontId="5" fillId="3" borderId="6" xfId="0" applyFont="1" applyFill="1" applyBorder="1" applyAlignment="1">
      <alignment horizontal="center"/>
    </xf>
    <xf numFmtId="0" fontId="1" fillId="0" borderId="8" xfId="0" applyFont="1" applyBorder="1"/>
    <xf numFmtId="0" fontId="1" fillId="0" borderId="31" xfId="0" applyFont="1" applyBorder="1" applyAlignment="1">
      <alignment horizontal="center" vertical="center" wrapText="1"/>
    </xf>
    <xf numFmtId="3" fontId="13" fillId="9" borderId="0" xfId="1" applyNumberFormat="1" applyFill="1"/>
    <xf numFmtId="4" fontId="1" fillId="0" borderId="6" xfId="0" applyNumberFormat="1" applyFont="1" applyBorder="1"/>
    <xf numFmtId="4" fontId="1" fillId="0" borderId="6" xfId="0" applyNumberFormat="1" applyFont="1" applyFill="1" applyBorder="1"/>
    <xf numFmtId="4" fontId="1" fillId="0" borderId="7" xfId="0" applyNumberFormat="1" applyFont="1" applyFill="1" applyBorder="1" applyAlignment="1">
      <alignment wrapText="1"/>
    </xf>
    <xf numFmtId="4" fontId="1" fillId="0" borderId="7" xfId="0" applyNumberFormat="1" applyFont="1" applyBorder="1" applyAlignment="1">
      <alignment vertical="center" wrapText="1"/>
    </xf>
    <xf numFmtId="4" fontId="5" fillId="3" borderId="26" xfId="0" applyNumberFormat="1" applyFont="1" applyFill="1" applyBorder="1" applyAlignment="1">
      <alignment horizontal="right"/>
    </xf>
    <xf numFmtId="4" fontId="5" fillId="2" borderId="41" xfId="0" applyNumberFormat="1" applyFont="1" applyFill="1" applyBorder="1" applyAlignment="1">
      <alignment horizontal="right"/>
    </xf>
    <xf numFmtId="4" fontId="25" fillId="0" borderId="10" xfId="0" applyNumberFormat="1" applyFont="1" applyBorder="1" applyAlignment="1">
      <alignment horizontal="right"/>
    </xf>
    <xf numFmtId="4" fontId="25" fillId="0" borderId="9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left"/>
    </xf>
    <xf numFmtId="4" fontId="9" fillId="0" borderId="5" xfId="0" applyNumberFormat="1" applyFont="1" applyBorder="1" applyAlignment="1">
      <alignment horizontal="left"/>
    </xf>
    <xf numFmtId="4" fontId="25" fillId="0" borderId="4" xfId="0" applyNumberFormat="1" applyFont="1" applyBorder="1"/>
    <xf numFmtId="4" fontId="1" fillId="0" borderId="0" xfId="0" applyNumberFormat="1" applyFont="1" applyFill="1" applyBorder="1" applyAlignment="1">
      <alignment wrapText="1"/>
    </xf>
    <xf numFmtId="4" fontId="1" fillId="0" borderId="13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4" fontId="5" fillId="2" borderId="19" xfId="0" applyNumberFormat="1" applyFont="1" applyFill="1" applyBorder="1" applyAlignment="1">
      <alignment horizontal="right"/>
    </xf>
    <xf numFmtId="165" fontId="5" fillId="2" borderId="38" xfId="0" applyNumberFormat="1" applyFont="1" applyFill="1" applyBorder="1" applyAlignment="1">
      <alignment horizontal="right"/>
    </xf>
    <xf numFmtId="0" fontId="5" fillId="0" borderId="38" xfId="0" applyFont="1" applyBorder="1"/>
    <xf numFmtId="0" fontId="5" fillId="0" borderId="5" xfId="0" applyFont="1" applyBorder="1"/>
    <xf numFmtId="4" fontId="1" fillId="0" borderId="23" xfId="0" applyNumberFormat="1" applyFont="1" applyBorder="1" applyAlignment="1">
      <alignment vertical="center" wrapText="1"/>
    </xf>
    <xf numFmtId="4" fontId="1" fillId="0" borderId="6" xfId="0" applyNumberFormat="1" applyFont="1" applyFill="1" applyBorder="1" applyAlignment="1">
      <alignment wrapText="1"/>
    </xf>
    <xf numFmtId="4" fontId="1" fillId="0" borderId="22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4" fontId="1" fillId="0" borderId="21" xfId="0" applyNumberFormat="1" applyFont="1" applyBorder="1" applyAlignment="1">
      <alignment horizontal="right" wrapText="1"/>
    </xf>
    <xf numFmtId="4" fontId="15" fillId="8" borderId="0" xfId="1" applyNumberFormat="1" applyFont="1" applyFill="1" applyAlignment="1">
      <alignment horizontal="right"/>
    </xf>
    <xf numFmtId="4" fontId="11" fillId="8" borderId="0" xfId="1" applyNumberFormat="1" applyFont="1" applyFill="1" applyAlignment="1">
      <alignment horizontal="right"/>
    </xf>
    <xf numFmtId="4" fontId="13" fillId="2" borderId="0" xfId="1" applyNumberFormat="1" applyFill="1"/>
    <xf numFmtId="4" fontId="18" fillId="2" borderId="0" xfId="1" applyNumberFormat="1" applyFont="1" applyFill="1"/>
    <xf numFmtId="4" fontId="19" fillId="8" borderId="20" xfId="1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1" fillId="0" borderId="1" xfId="0" applyFont="1" applyBorder="1"/>
    <xf numFmtId="0" fontId="1" fillId="0" borderId="8" xfId="0" applyFont="1" applyBorder="1"/>
    <xf numFmtId="0" fontId="21" fillId="0" borderId="8" xfId="0" applyFont="1" applyBorder="1"/>
    <xf numFmtId="4" fontId="1" fillId="0" borderId="21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3">
    <cellStyle name="Normaallaad 4" xfId="1" xr:uid="{00000000-0005-0000-0000-000000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opLeftCell="A16" zoomScaleNormal="100" workbookViewId="0">
      <selection activeCell="J41" sqref="J41"/>
    </sheetView>
  </sheetViews>
  <sheetFormatPr defaultColWidth="9.1796875" defaultRowHeight="14" x14ac:dyDescent="0.3"/>
  <cols>
    <col min="1" max="1" width="5.81640625" style="1" customWidth="1"/>
    <col min="2" max="2" width="7.7265625" style="1" customWidth="1"/>
    <col min="3" max="3" width="4.81640625" style="1" customWidth="1"/>
    <col min="4" max="4" width="62.26953125" style="1" customWidth="1"/>
    <col min="5" max="8" width="13.26953125" style="1" customWidth="1"/>
    <col min="9" max="9" width="28.54296875" style="1" customWidth="1"/>
    <col min="10" max="10" width="51.26953125" style="1" customWidth="1"/>
    <col min="11" max="11" width="12" style="1" customWidth="1"/>
    <col min="12" max="12" width="18" style="1" customWidth="1"/>
    <col min="13" max="16384" width="9.1796875" style="1"/>
  </cols>
  <sheetData>
    <row r="1" spans="1:11" x14ac:dyDescent="0.3">
      <c r="J1" s="2" t="s">
        <v>26</v>
      </c>
      <c r="K1" s="9"/>
    </row>
    <row r="2" spans="1:11" ht="18" x14ac:dyDescent="0.4">
      <c r="A2" s="3"/>
      <c r="B2" s="3"/>
      <c r="C2" s="3"/>
      <c r="D2" s="3"/>
      <c r="E2" s="3"/>
      <c r="F2" s="3"/>
      <c r="G2" s="3"/>
      <c r="H2" s="3"/>
      <c r="I2" s="3"/>
    </row>
    <row r="3" spans="1:11" ht="17.5" x14ac:dyDescent="0.35">
      <c r="A3" s="192" t="s">
        <v>89</v>
      </c>
      <c r="B3" s="192"/>
      <c r="C3" s="192"/>
      <c r="D3" s="192"/>
      <c r="E3" s="192"/>
      <c r="F3" s="192"/>
      <c r="G3" s="192"/>
      <c r="H3" s="192"/>
      <c r="I3" s="192"/>
      <c r="J3" s="192"/>
    </row>
    <row r="5" spans="1:11" ht="15.5" x14ac:dyDescent="0.35">
      <c r="A5" s="4"/>
      <c r="B5" s="4"/>
      <c r="C5" s="4"/>
      <c r="D5" s="4"/>
      <c r="E5" s="4"/>
      <c r="F5" s="4"/>
      <c r="G5" s="4"/>
      <c r="H5" s="4"/>
      <c r="I5" s="4"/>
    </row>
    <row r="6" spans="1:11" x14ac:dyDescent="0.3">
      <c r="C6" s="2" t="s">
        <v>9</v>
      </c>
      <c r="D6" s="5" t="s">
        <v>25</v>
      </c>
    </row>
    <row r="7" spans="1:11" x14ac:dyDescent="0.3">
      <c r="C7" s="2" t="s">
        <v>10</v>
      </c>
      <c r="D7" s="6" t="s">
        <v>27</v>
      </c>
    </row>
    <row r="8" spans="1:11" x14ac:dyDescent="0.3">
      <c r="C8" s="2"/>
      <c r="D8" s="10"/>
    </row>
    <row r="9" spans="1:11" ht="16.5" x14ac:dyDescent="0.35">
      <c r="D9" s="102" t="s">
        <v>16</v>
      </c>
      <c r="E9" s="104">
        <v>3988.6</v>
      </c>
      <c r="F9" s="5" t="s">
        <v>34</v>
      </c>
      <c r="G9" s="108"/>
      <c r="H9" s="108"/>
      <c r="I9" s="108"/>
    </row>
    <row r="10" spans="1:11" ht="16.5" x14ac:dyDescent="0.35">
      <c r="D10" s="102" t="s">
        <v>17</v>
      </c>
      <c r="E10" s="103">
        <v>15719</v>
      </c>
      <c r="F10" s="5" t="s">
        <v>34</v>
      </c>
      <c r="G10" s="108"/>
      <c r="H10" s="108"/>
      <c r="I10" s="10"/>
    </row>
    <row r="11" spans="1:11" ht="14.5" thickBot="1" x14ac:dyDescent="0.35">
      <c r="D11" s="109"/>
      <c r="E11" s="171"/>
      <c r="F11" s="172"/>
      <c r="G11" s="108"/>
      <c r="H11" s="108"/>
      <c r="I11" s="10"/>
    </row>
    <row r="12" spans="1:11" ht="14.5" thickBot="1" x14ac:dyDescent="0.35">
      <c r="D12" s="109"/>
      <c r="E12" s="198" t="s">
        <v>70</v>
      </c>
      <c r="F12" s="199"/>
      <c r="G12" s="200" t="s">
        <v>87</v>
      </c>
      <c r="H12" s="201"/>
      <c r="I12" s="173"/>
    </row>
    <row r="13" spans="1:11" ht="16.5" x14ac:dyDescent="0.3">
      <c r="B13" s="128" t="s">
        <v>21</v>
      </c>
      <c r="C13" s="129"/>
      <c r="D13" s="130"/>
      <c r="E13" s="131" t="s">
        <v>83</v>
      </c>
      <c r="F13" s="132" t="s">
        <v>7</v>
      </c>
      <c r="G13" s="131" t="s">
        <v>83</v>
      </c>
      <c r="H13" s="132" t="s">
        <v>7</v>
      </c>
      <c r="I13" s="131" t="s">
        <v>31</v>
      </c>
      <c r="J13" s="132" t="s">
        <v>11</v>
      </c>
    </row>
    <row r="14" spans="1:11" ht="28.5" customHeight="1" x14ac:dyDescent="0.35">
      <c r="A14" s="10"/>
      <c r="B14" s="133"/>
      <c r="C14" s="186" t="s">
        <v>30</v>
      </c>
      <c r="D14" s="188"/>
      <c r="E14" s="155">
        <f>F14/$E$9</f>
        <v>0.12889234317805748</v>
      </c>
      <c r="F14" s="8">
        <v>514.1</v>
      </c>
      <c r="G14" s="122">
        <f>H14/$E$9</f>
        <v>0.12889234317805748</v>
      </c>
      <c r="H14" s="8">
        <f>F14</f>
        <v>514.1</v>
      </c>
      <c r="I14" s="189" t="s">
        <v>76</v>
      </c>
      <c r="J14" s="134" t="s">
        <v>78</v>
      </c>
      <c r="K14" s="14"/>
    </row>
    <row r="15" spans="1:11" ht="14.5" x14ac:dyDescent="0.35">
      <c r="A15" s="10"/>
      <c r="B15" s="133"/>
      <c r="C15" s="186" t="s">
        <v>35</v>
      </c>
      <c r="D15" s="188"/>
      <c r="E15" s="155">
        <f t="shared" ref="E15:E22" si="0">F15/$E$9</f>
        <v>0.36851084025966496</v>
      </c>
      <c r="F15" s="8">
        <f>'Kap. komponent Lisa 8'!F17</f>
        <v>1469.8423374596996</v>
      </c>
      <c r="G15" s="176" t="s">
        <v>88</v>
      </c>
      <c r="H15" s="177" t="s">
        <v>88</v>
      </c>
      <c r="I15" s="190"/>
      <c r="J15" s="135" t="s">
        <v>79</v>
      </c>
      <c r="K15" s="14"/>
    </row>
    <row r="16" spans="1:11" ht="14.5" x14ac:dyDescent="0.35">
      <c r="A16" s="10"/>
      <c r="B16" s="133"/>
      <c r="C16" s="186" t="s">
        <v>36</v>
      </c>
      <c r="D16" s="188"/>
      <c r="E16" s="155">
        <f t="shared" si="0"/>
        <v>0.19522926515255321</v>
      </c>
      <c r="F16" s="8">
        <f>'Kap. komponent Lisa 9'!F16</f>
        <v>778.69144698747368</v>
      </c>
      <c r="G16" s="178" t="s">
        <v>88</v>
      </c>
      <c r="H16" s="177" t="s">
        <v>88</v>
      </c>
      <c r="I16" s="190"/>
      <c r="J16" s="135" t="s">
        <v>79</v>
      </c>
      <c r="K16" s="14"/>
    </row>
    <row r="17" spans="1:14" ht="14.5" x14ac:dyDescent="0.35">
      <c r="A17" s="10"/>
      <c r="B17" s="133"/>
      <c r="C17" s="125" t="s">
        <v>58</v>
      </c>
      <c r="D17" s="64"/>
      <c r="E17" s="155">
        <f t="shared" si="0"/>
        <v>0.36084666298952012</v>
      </c>
      <c r="F17" s="8">
        <f>'Kap. komponent Lisa 10'!F16</f>
        <v>1439.2729999999999</v>
      </c>
      <c r="G17" s="122">
        <f t="shared" ref="G17:G27" si="1">H17/$E$9</f>
        <v>0.36084666298952012</v>
      </c>
      <c r="H17" s="8">
        <f>'Kap. komponent Lisa 10'!F16</f>
        <v>1439.2729999999999</v>
      </c>
      <c r="I17" s="190"/>
      <c r="J17" s="135" t="s">
        <v>80</v>
      </c>
      <c r="K17" s="14"/>
    </row>
    <row r="18" spans="1:14" ht="14.5" x14ac:dyDescent="0.35">
      <c r="A18" s="10"/>
      <c r="B18" s="133"/>
      <c r="C18" s="125" t="s">
        <v>65</v>
      </c>
      <c r="D18" s="64"/>
      <c r="E18" s="156">
        <f t="shared" si="0"/>
        <v>1.501253572682144E-2</v>
      </c>
      <c r="F18" s="157">
        <f>'Kap. komponent Lisa 11'!F16</f>
        <v>59.878999999999998</v>
      </c>
      <c r="G18" s="175">
        <f t="shared" si="1"/>
        <v>1.501253572682144E-2</v>
      </c>
      <c r="H18" s="157">
        <f>'Kap. komponent Lisa 11'!F16</f>
        <v>59.878999999999998</v>
      </c>
      <c r="I18" s="190"/>
      <c r="J18" s="135" t="s">
        <v>81</v>
      </c>
      <c r="K18" s="14"/>
    </row>
    <row r="19" spans="1:14" ht="14.5" x14ac:dyDescent="0.35">
      <c r="A19" s="10"/>
      <c r="B19" s="133"/>
      <c r="C19" s="125" t="s">
        <v>69</v>
      </c>
      <c r="D19" s="64"/>
      <c r="E19" s="156">
        <f t="shared" si="0"/>
        <v>5.3823647395075967E-2</v>
      </c>
      <c r="F19" s="157">
        <f>'Kap. komponent Lisa 12'!F16</f>
        <v>214.68100000000001</v>
      </c>
      <c r="G19" s="175">
        <f t="shared" si="1"/>
        <v>5.3823647395075967E-2</v>
      </c>
      <c r="H19" s="167">
        <f>'Kap. komponent Lisa 12'!F16</f>
        <v>214.68100000000001</v>
      </c>
      <c r="I19" s="190"/>
      <c r="J19" s="135" t="s">
        <v>82</v>
      </c>
      <c r="K19" s="14"/>
    </row>
    <row r="20" spans="1:14" ht="14.5" x14ac:dyDescent="0.35">
      <c r="A20" s="10"/>
      <c r="B20" s="133"/>
      <c r="C20" s="152" t="s">
        <v>85</v>
      </c>
      <c r="D20" s="64"/>
      <c r="E20" s="156">
        <f>F20/$E$9</f>
        <v>8.8516522087950661E-2</v>
      </c>
      <c r="F20" s="157">
        <f>'Kap. komponent Lisa 13'!F16</f>
        <v>353.05700000000002</v>
      </c>
      <c r="G20" s="120">
        <f t="shared" si="1"/>
        <v>8.8516522087950661E-2</v>
      </c>
      <c r="H20" s="157">
        <f>'Kap. komponent Lisa 13'!F16</f>
        <v>353.05700000000002</v>
      </c>
      <c r="I20" s="191"/>
      <c r="J20" s="153" t="s">
        <v>86</v>
      </c>
      <c r="K20" s="14"/>
    </row>
    <row r="21" spans="1:14" x14ac:dyDescent="0.3">
      <c r="A21" s="10"/>
      <c r="B21" s="133"/>
      <c r="C21" s="194" t="s">
        <v>13</v>
      </c>
      <c r="D21" s="195"/>
      <c r="E21" s="155">
        <f t="shared" si="0"/>
        <v>6.9549028982600412</v>
      </c>
      <c r="F21" s="158">
        <v>27740.325700000001</v>
      </c>
      <c r="G21" s="123">
        <f t="shared" si="1"/>
        <v>7.163549985207843</v>
      </c>
      <c r="H21" s="168">
        <f t="shared" ref="H21:H27" si="2">F21*1.03</f>
        <v>28572.535471000003</v>
      </c>
      <c r="I21" s="189" t="s">
        <v>77</v>
      </c>
      <c r="J21" s="202"/>
      <c r="K21" s="14"/>
    </row>
    <row r="22" spans="1:14" x14ac:dyDescent="0.3">
      <c r="A22" s="10"/>
      <c r="B22" s="136">
        <v>100</v>
      </c>
      <c r="C22" s="124" t="s">
        <v>15</v>
      </c>
      <c r="D22" s="125"/>
      <c r="E22" s="155">
        <f t="shared" si="0"/>
        <v>0.19928340771197914</v>
      </c>
      <c r="F22" s="158">
        <v>794.86180000000002</v>
      </c>
      <c r="G22" s="123">
        <f t="shared" si="1"/>
        <v>0.20526190994333854</v>
      </c>
      <c r="H22" s="158">
        <f t="shared" si="2"/>
        <v>818.70765400000005</v>
      </c>
      <c r="I22" s="190"/>
      <c r="J22" s="203"/>
      <c r="K22" s="14"/>
    </row>
    <row r="23" spans="1:14" x14ac:dyDescent="0.3">
      <c r="A23" s="10"/>
      <c r="B23" s="136">
        <v>200</v>
      </c>
      <c r="C23" s="124" t="s">
        <v>0</v>
      </c>
      <c r="D23" s="125"/>
      <c r="E23" s="155">
        <f t="shared" ref="E23:E27" si="3">F23/$E$9</f>
        <v>0.97647788697788707</v>
      </c>
      <c r="F23" s="158">
        <v>3894.7797</v>
      </c>
      <c r="G23" s="123">
        <f t="shared" si="1"/>
        <v>1.0057722235872235</v>
      </c>
      <c r="H23" s="169">
        <f t="shared" si="2"/>
        <v>4011.6230909999999</v>
      </c>
      <c r="I23" s="190"/>
      <c r="J23" s="203"/>
      <c r="K23" s="14"/>
      <c r="M23" s="15"/>
    </row>
    <row r="24" spans="1:14" x14ac:dyDescent="0.3">
      <c r="A24" s="10"/>
      <c r="B24" s="136">
        <v>300</v>
      </c>
      <c r="C24" s="186" t="s">
        <v>29</v>
      </c>
      <c r="D24" s="187"/>
      <c r="E24" s="155">
        <f t="shared" si="3"/>
        <v>0.16200107807250666</v>
      </c>
      <c r="F24" s="158">
        <v>646.15750000000003</v>
      </c>
      <c r="G24" s="123">
        <f t="shared" si="1"/>
        <v>0.16686111041468185</v>
      </c>
      <c r="H24" s="158">
        <f t="shared" si="2"/>
        <v>665.54222500000003</v>
      </c>
      <c r="I24" s="190"/>
      <c r="J24" s="203"/>
      <c r="K24" s="14"/>
      <c r="M24" s="15"/>
    </row>
    <row r="25" spans="1:14" x14ac:dyDescent="0.3">
      <c r="A25" s="10"/>
      <c r="B25" s="136">
        <v>400</v>
      </c>
      <c r="C25" s="186" t="s">
        <v>19</v>
      </c>
      <c r="D25" s="187"/>
      <c r="E25" s="155">
        <f>F25/$E$9</f>
        <v>1.2355453041167326</v>
      </c>
      <c r="F25" s="158">
        <v>4928.0959999999995</v>
      </c>
      <c r="G25" s="123">
        <f t="shared" si="1"/>
        <v>1.2726116632402347</v>
      </c>
      <c r="H25" s="158">
        <f t="shared" si="2"/>
        <v>5075.9388799999997</v>
      </c>
      <c r="I25" s="190"/>
      <c r="J25" s="203"/>
      <c r="K25" s="14"/>
      <c r="M25" s="15"/>
    </row>
    <row r="26" spans="1:14" x14ac:dyDescent="0.3">
      <c r="A26" s="10"/>
      <c r="B26" s="136">
        <v>500</v>
      </c>
      <c r="C26" s="186" t="s">
        <v>1</v>
      </c>
      <c r="D26" s="187"/>
      <c r="E26" s="155">
        <f t="shared" si="3"/>
        <v>0.2490991074562503</v>
      </c>
      <c r="F26" s="158">
        <v>993.55669999999998</v>
      </c>
      <c r="G26" s="123">
        <f t="shared" si="1"/>
        <v>0.25657208067993781</v>
      </c>
      <c r="H26" s="169">
        <f t="shared" si="2"/>
        <v>1023.363401</v>
      </c>
      <c r="I26" s="190"/>
      <c r="J26" s="203"/>
      <c r="K26" s="14"/>
    </row>
    <row r="27" spans="1:14" x14ac:dyDescent="0.3">
      <c r="A27" s="10"/>
      <c r="B27" s="136">
        <v>700</v>
      </c>
      <c r="C27" s="186" t="s">
        <v>24</v>
      </c>
      <c r="D27" s="187"/>
      <c r="E27" s="155">
        <f t="shared" si="3"/>
        <v>4.9818307175450036E-2</v>
      </c>
      <c r="F27" s="158">
        <v>198.70529999999999</v>
      </c>
      <c r="G27" s="174">
        <f t="shared" si="1"/>
        <v>5.1312856390713535E-2</v>
      </c>
      <c r="H27" s="158">
        <f t="shared" si="2"/>
        <v>204.666459</v>
      </c>
      <c r="I27" s="191"/>
      <c r="J27" s="204"/>
      <c r="K27" s="14"/>
      <c r="M27" s="16"/>
    </row>
    <row r="28" spans="1:14" x14ac:dyDescent="0.3">
      <c r="A28" s="10"/>
      <c r="B28" s="137"/>
      <c r="C28" s="11" t="s">
        <v>12</v>
      </c>
      <c r="D28" s="12"/>
      <c r="E28" s="159">
        <f t="shared" ref="E28:F28" si="4">SUM(E14:E27)</f>
        <v>11.03795980656049</v>
      </c>
      <c r="F28" s="111">
        <f t="shared" si="4"/>
        <v>44026.006484447171</v>
      </c>
      <c r="G28" s="110">
        <f>SUM(G14:G27)</f>
        <v>10.7690335408414</v>
      </c>
      <c r="H28" s="111">
        <f>SUM(H14:H27)</f>
        <v>42953.367181000001</v>
      </c>
      <c r="I28" s="17"/>
      <c r="J28" s="138"/>
      <c r="K28" s="14"/>
    </row>
    <row r="29" spans="1:14" x14ac:dyDescent="0.3">
      <c r="A29" s="10"/>
      <c r="B29" s="139"/>
      <c r="C29" s="18"/>
      <c r="D29" s="19"/>
      <c r="E29" s="160"/>
      <c r="F29" s="112"/>
      <c r="G29" s="170"/>
      <c r="H29" s="112"/>
      <c r="I29" s="20"/>
      <c r="J29" s="140"/>
      <c r="K29" s="14"/>
    </row>
    <row r="30" spans="1:14" ht="16.5" x14ac:dyDescent="0.3">
      <c r="B30" s="141" t="s">
        <v>22</v>
      </c>
      <c r="C30" s="11"/>
      <c r="D30" s="12"/>
      <c r="E30" s="151" t="s">
        <v>83</v>
      </c>
      <c r="F30" s="142" t="s">
        <v>7</v>
      </c>
      <c r="G30" s="151" t="s">
        <v>83</v>
      </c>
      <c r="H30" s="142" t="s">
        <v>7</v>
      </c>
      <c r="I30" s="13" t="s">
        <v>31</v>
      </c>
      <c r="J30" s="142" t="s">
        <v>11</v>
      </c>
      <c r="K30" s="14"/>
    </row>
    <row r="31" spans="1:14" ht="14.5" x14ac:dyDescent="0.35">
      <c r="A31" s="10"/>
      <c r="B31" s="136">
        <v>300</v>
      </c>
      <c r="C31" s="186" t="s">
        <v>28</v>
      </c>
      <c r="D31" s="188"/>
      <c r="E31" s="101">
        <f>F31/$E$9</f>
        <v>1.0489629443915158</v>
      </c>
      <c r="F31" s="126">
        <v>4183.8936000000003</v>
      </c>
      <c r="G31" s="101">
        <f>H31/$E$9</f>
        <v>1.0944984957127815</v>
      </c>
      <c r="H31" s="113">
        <v>4365.5167000000001</v>
      </c>
      <c r="I31" s="21" t="s">
        <v>67</v>
      </c>
      <c r="J31" s="196" t="s">
        <v>75</v>
      </c>
      <c r="K31" s="22"/>
      <c r="L31" s="23"/>
      <c r="N31" s="24"/>
    </row>
    <row r="32" spans="1:14" x14ac:dyDescent="0.3">
      <c r="A32" s="10"/>
      <c r="B32" s="136">
        <v>600</v>
      </c>
      <c r="C32" s="124" t="s">
        <v>14</v>
      </c>
      <c r="D32" s="125"/>
      <c r="E32" s="101"/>
      <c r="F32" s="127"/>
      <c r="G32" s="121"/>
      <c r="H32" s="114"/>
      <c r="I32" s="25"/>
      <c r="J32" s="197"/>
      <c r="K32" s="22"/>
      <c r="L32" s="23"/>
      <c r="N32" s="24"/>
    </row>
    <row r="33" spans="1:14" x14ac:dyDescent="0.3">
      <c r="A33" s="10"/>
      <c r="B33" s="136"/>
      <c r="C33" s="124">
        <v>610</v>
      </c>
      <c r="D33" s="125" t="s">
        <v>2</v>
      </c>
      <c r="E33" s="101">
        <f t="shared" ref="E33:E35" si="5">F33/$E$9</f>
        <v>0.60791763191771553</v>
      </c>
      <c r="F33" s="126">
        <v>2424.740266667</v>
      </c>
      <c r="G33" s="101">
        <f>H33/$E$9</f>
        <v>1.6928882385518729</v>
      </c>
      <c r="H33" s="113">
        <v>6752.254028288</v>
      </c>
      <c r="I33" s="193" t="s">
        <v>68</v>
      </c>
      <c r="J33" s="197"/>
      <c r="K33" s="26"/>
      <c r="L33" s="23"/>
      <c r="N33" s="24"/>
    </row>
    <row r="34" spans="1:14" x14ac:dyDescent="0.3">
      <c r="A34" s="10"/>
      <c r="B34" s="136"/>
      <c r="C34" s="124">
        <v>620</v>
      </c>
      <c r="D34" s="125" t="s">
        <v>3</v>
      </c>
      <c r="E34" s="101">
        <f t="shared" si="5"/>
        <v>0.42612715886275887</v>
      </c>
      <c r="F34" s="126">
        <v>1699.65078584</v>
      </c>
      <c r="G34" s="101">
        <f>H34/$E$9</f>
        <v>0.58581843670912104</v>
      </c>
      <c r="H34" s="113">
        <v>2336.595416658</v>
      </c>
      <c r="I34" s="193"/>
      <c r="J34" s="197"/>
      <c r="K34" s="26"/>
      <c r="L34" s="23"/>
      <c r="N34" s="24"/>
    </row>
    <row r="35" spans="1:14" x14ac:dyDescent="0.3">
      <c r="A35" s="10"/>
      <c r="B35" s="136"/>
      <c r="C35" s="124">
        <v>630</v>
      </c>
      <c r="D35" s="125" t="s">
        <v>4</v>
      </c>
      <c r="E35" s="101">
        <f t="shared" si="5"/>
        <v>8.9743758652158653E-2</v>
      </c>
      <c r="F35" s="126">
        <v>357.95195575999998</v>
      </c>
      <c r="G35" s="101">
        <f>H35/$E$9</f>
        <v>8.2266542918567928E-2</v>
      </c>
      <c r="H35" s="113">
        <v>328.12833308500001</v>
      </c>
      <c r="I35" s="193"/>
      <c r="J35" s="197"/>
      <c r="K35" s="26"/>
      <c r="L35" s="23"/>
      <c r="N35" s="24"/>
    </row>
    <row r="36" spans="1:14" ht="14.5" thickBot="1" x14ac:dyDescent="0.35">
      <c r="A36" s="10"/>
      <c r="B36" s="143"/>
      <c r="C36" s="144" t="s">
        <v>18</v>
      </c>
      <c r="D36" s="145"/>
      <c r="E36" s="146">
        <f t="shared" ref="E36:F36" si="6">SUM(E31:E35)</f>
        <v>2.172751493824149</v>
      </c>
      <c r="F36" s="147">
        <f t="shared" si="6"/>
        <v>8666.2366082669996</v>
      </c>
      <c r="G36" s="148">
        <f>SUM(G31:G35)</f>
        <v>3.4554717138923432</v>
      </c>
      <c r="H36" s="147">
        <f>SUM(H31:H35)</f>
        <v>13782.494478031</v>
      </c>
      <c r="I36" s="149"/>
      <c r="J36" s="150"/>
    </row>
    <row r="37" spans="1:14" x14ac:dyDescent="0.3">
      <c r="B37" s="27"/>
      <c r="C37" s="10"/>
      <c r="D37" s="10"/>
      <c r="E37" s="161"/>
      <c r="F37" s="162"/>
      <c r="G37" s="161"/>
      <c r="H37" s="162"/>
      <c r="I37" s="28"/>
    </row>
    <row r="38" spans="1:14" x14ac:dyDescent="0.3">
      <c r="A38" s="107"/>
      <c r="B38" s="184" t="s">
        <v>23</v>
      </c>
      <c r="C38" s="184"/>
      <c r="D38" s="185"/>
      <c r="E38" s="161">
        <f t="shared" ref="E38:F38" si="7">E36+E28</f>
        <v>13.21071130038464</v>
      </c>
      <c r="F38" s="162">
        <f t="shared" si="7"/>
        <v>52692.243092714169</v>
      </c>
      <c r="G38" s="161">
        <f t="shared" ref="G38:H38" si="8">G36+G28</f>
        <v>14.224505254733744</v>
      </c>
      <c r="H38" s="162">
        <f t="shared" si="8"/>
        <v>56735.861659030998</v>
      </c>
      <c r="I38" s="28"/>
    </row>
    <row r="39" spans="1:14" x14ac:dyDescent="0.3">
      <c r="B39" s="29" t="s">
        <v>8</v>
      </c>
      <c r="C39" s="29"/>
      <c r="D39" s="7">
        <v>0.2</v>
      </c>
      <c r="E39" s="30">
        <f>E38*D39</f>
        <v>2.6421422600769282</v>
      </c>
      <c r="F39" s="163">
        <f>F38*D39</f>
        <v>10538.448618542834</v>
      </c>
      <c r="G39" s="30">
        <f>G38*D39</f>
        <v>2.8449010509467492</v>
      </c>
      <c r="H39" s="163">
        <f>H38*D39</f>
        <v>11347.1723318062</v>
      </c>
      <c r="I39" s="28"/>
    </row>
    <row r="40" spans="1:14" x14ac:dyDescent="0.3">
      <c r="B40" s="10" t="s">
        <v>20</v>
      </c>
      <c r="C40" s="10"/>
      <c r="D40" s="10"/>
      <c r="E40" s="161">
        <f t="shared" ref="E40:F40" si="9">E39+E38</f>
        <v>15.852853560461568</v>
      </c>
      <c r="F40" s="162">
        <f t="shared" si="9"/>
        <v>63230.691711257001</v>
      </c>
      <c r="G40" s="161">
        <f t="shared" ref="G40:H40" si="10">G39+G38</f>
        <v>17.069406305680495</v>
      </c>
      <c r="H40" s="162">
        <f t="shared" si="10"/>
        <v>68083.033990837197</v>
      </c>
      <c r="I40" s="28"/>
    </row>
    <row r="41" spans="1:14" x14ac:dyDescent="0.3">
      <c r="B41" s="10" t="s">
        <v>32</v>
      </c>
      <c r="C41" s="10"/>
      <c r="D41" s="10"/>
      <c r="E41" s="164" t="s">
        <v>73</v>
      </c>
      <c r="F41" s="162">
        <f>F38*12</f>
        <v>632306.91711257002</v>
      </c>
      <c r="G41" s="164" t="s">
        <v>73</v>
      </c>
      <c r="H41" s="162">
        <f>H38*12</f>
        <v>680830.33990837191</v>
      </c>
      <c r="I41" s="105"/>
      <c r="J41" s="10"/>
    </row>
    <row r="42" spans="1:14" ht="14.5" thickBot="1" x14ac:dyDescent="0.35">
      <c r="B42" s="10" t="s">
        <v>33</v>
      </c>
      <c r="C42" s="31"/>
      <c r="D42" s="31"/>
      <c r="E42" s="165" t="s">
        <v>73</v>
      </c>
      <c r="F42" s="166">
        <f>F40*12</f>
        <v>758768.30053508398</v>
      </c>
      <c r="G42" s="165" t="s">
        <v>73</v>
      </c>
      <c r="H42" s="166">
        <f>H40*12</f>
        <v>816996.40789004636</v>
      </c>
      <c r="I42" s="106"/>
      <c r="J42" s="10"/>
    </row>
    <row r="43" spans="1:14" x14ac:dyDescent="0.3">
      <c r="A43" s="32"/>
      <c r="B43" s="31"/>
      <c r="C43" s="31"/>
      <c r="D43" s="31"/>
      <c r="E43" s="32"/>
      <c r="F43" s="32"/>
      <c r="G43" s="32"/>
      <c r="H43" s="32"/>
      <c r="I43" s="32"/>
    </row>
    <row r="46" spans="1:14" x14ac:dyDescent="0.3">
      <c r="B46" s="10" t="s">
        <v>5</v>
      </c>
      <c r="C46" s="10"/>
      <c r="D46" s="10"/>
      <c r="E46" s="10" t="s">
        <v>74</v>
      </c>
    </row>
    <row r="48" spans="1:14" x14ac:dyDescent="0.3">
      <c r="B48" s="33" t="s">
        <v>6</v>
      </c>
      <c r="C48" s="33"/>
      <c r="D48" s="33"/>
      <c r="E48" s="33" t="s">
        <v>6</v>
      </c>
      <c r="F48" s="33"/>
      <c r="G48" s="33"/>
      <c r="H48" s="33"/>
      <c r="I48" s="33"/>
    </row>
  </sheetData>
  <mergeCells count="18">
    <mergeCell ref="I21:I27"/>
    <mergeCell ref="A3:J3"/>
    <mergeCell ref="I33:I35"/>
    <mergeCell ref="C15:D15"/>
    <mergeCell ref="C16:D16"/>
    <mergeCell ref="C14:D14"/>
    <mergeCell ref="C21:D21"/>
    <mergeCell ref="J31:J35"/>
    <mergeCell ref="E12:F12"/>
    <mergeCell ref="G12:H12"/>
    <mergeCell ref="J21:J27"/>
    <mergeCell ref="I14:I20"/>
    <mergeCell ref="B38:D38"/>
    <mergeCell ref="C27:D27"/>
    <mergeCell ref="C24:D24"/>
    <mergeCell ref="C25:D25"/>
    <mergeCell ref="C26:D26"/>
    <mergeCell ref="C31:D3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ignoredErrors>
    <ignoredError sqref="F17:G17 F18:F20 G18:G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6"/>
  <sheetViews>
    <sheetView workbookViewId="0">
      <selection activeCell="K31" sqref="K31"/>
    </sheetView>
  </sheetViews>
  <sheetFormatPr defaultColWidth="8.81640625" defaultRowHeight="14.5" x14ac:dyDescent="0.35"/>
  <cols>
    <col min="1" max="1" width="8.453125" style="34" bestFit="1" customWidth="1"/>
    <col min="2" max="2" width="6.26953125" style="34" bestFit="1" customWidth="1"/>
    <col min="3" max="3" width="19.7265625" style="34" customWidth="1"/>
    <col min="4" max="4" width="17.54296875" style="34" customWidth="1"/>
    <col min="5" max="5" width="14.453125" style="34" bestFit="1" customWidth="1"/>
    <col min="6" max="7" width="15.453125" style="34" bestFit="1" customWidth="1"/>
    <col min="8" max="8" width="13.1796875" style="34" customWidth="1"/>
    <col min="9" max="16384" width="8.81640625" style="34"/>
  </cols>
  <sheetData>
    <row r="1" spans="1:7" x14ac:dyDescent="0.35">
      <c r="G1" s="35"/>
    </row>
    <row r="2" spans="1:7" x14ac:dyDescent="0.35">
      <c r="G2" s="36"/>
    </row>
    <row r="3" spans="1:7" x14ac:dyDescent="0.35">
      <c r="G3" s="36"/>
    </row>
    <row r="4" spans="1:7" ht="21" x14ac:dyDescent="0.5">
      <c r="B4" s="37" t="s">
        <v>48</v>
      </c>
      <c r="E4" s="38"/>
      <c r="F4" s="39"/>
    </row>
    <row r="5" spans="1:7" x14ac:dyDescent="0.35">
      <c r="F5" s="39"/>
    </row>
    <row r="6" spans="1:7" x14ac:dyDescent="0.35">
      <c r="B6" s="40" t="s">
        <v>37</v>
      </c>
      <c r="C6" s="41"/>
      <c r="D6" s="42">
        <v>43101</v>
      </c>
      <c r="E6" s="43"/>
      <c r="F6" s="39"/>
    </row>
    <row r="7" spans="1:7" x14ac:dyDescent="0.35">
      <c r="B7" s="44" t="s">
        <v>38</v>
      </c>
      <c r="C7" s="45"/>
      <c r="D7" s="46">
        <v>60</v>
      </c>
      <c r="E7" s="47" t="s">
        <v>39</v>
      </c>
    </row>
    <row r="8" spans="1:7" x14ac:dyDescent="0.35">
      <c r="B8" s="44" t="s">
        <v>56</v>
      </c>
      <c r="C8" s="45"/>
      <c r="D8" s="48">
        <v>114918.127568172</v>
      </c>
      <c r="E8" s="47" t="s">
        <v>49</v>
      </c>
    </row>
    <row r="9" spans="1:7" x14ac:dyDescent="0.35">
      <c r="B9" s="44" t="s">
        <v>50</v>
      </c>
      <c r="C9" s="45"/>
      <c r="D9" s="48">
        <v>0</v>
      </c>
      <c r="E9" s="47" t="s">
        <v>49</v>
      </c>
      <c r="F9" s="49" t="s">
        <v>57</v>
      </c>
    </row>
    <row r="10" spans="1:7" x14ac:dyDescent="0.35">
      <c r="B10" s="44" t="s">
        <v>51</v>
      </c>
      <c r="C10" s="45"/>
      <c r="D10" s="48">
        <v>36460</v>
      </c>
      <c r="E10" s="47" t="s">
        <v>49</v>
      </c>
      <c r="F10" s="49"/>
    </row>
    <row r="11" spans="1:7" x14ac:dyDescent="0.35">
      <c r="B11" s="44" t="s">
        <v>40</v>
      </c>
      <c r="C11" s="45"/>
      <c r="D11" s="48">
        <f>D8+D9-D10</f>
        <v>78458.127568172</v>
      </c>
      <c r="E11" s="47" t="s">
        <v>49</v>
      </c>
      <c r="F11" s="49"/>
    </row>
    <row r="12" spans="1:7" x14ac:dyDescent="0.35">
      <c r="B12" s="44" t="s">
        <v>52</v>
      </c>
      <c r="C12" s="45"/>
      <c r="D12" s="48">
        <v>0</v>
      </c>
      <c r="E12" s="47" t="s">
        <v>53</v>
      </c>
    </row>
    <row r="13" spans="1:7" x14ac:dyDescent="0.35">
      <c r="B13" s="44" t="s">
        <v>54</v>
      </c>
      <c r="C13" s="45"/>
      <c r="D13" s="48">
        <v>0</v>
      </c>
      <c r="E13" s="47" t="s">
        <v>53</v>
      </c>
    </row>
    <row r="14" spans="1:7" x14ac:dyDescent="0.35">
      <c r="B14" s="50" t="s">
        <v>55</v>
      </c>
      <c r="C14" s="51"/>
      <c r="D14" s="52">
        <v>4.7E-2</v>
      </c>
      <c r="E14" s="53"/>
      <c r="G14" s="54"/>
    </row>
    <row r="16" spans="1:7" ht="15" thickBot="1" x14ac:dyDescent="0.4">
      <c r="A16" s="55" t="s">
        <v>41</v>
      </c>
      <c r="B16" s="55" t="s">
        <v>42</v>
      </c>
      <c r="C16" s="55" t="s">
        <v>43</v>
      </c>
      <c r="D16" s="55" t="s">
        <v>44</v>
      </c>
      <c r="E16" s="55" t="s">
        <v>45</v>
      </c>
      <c r="F16" s="55" t="s">
        <v>46</v>
      </c>
      <c r="G16" s="55" t="s">
        <v>47</v>
      </c>
    </row>
    <row r="17" spans="1:7" x14ac:dyDescent="0.35">
      <c r="A17" s="56">
        <f>D6</f>
        <v>43101</v>
      </c>
      <c r="B17" s="34">
        <v>1</v>
      </c>
      <c r="C17" s="39">
        <f>(D11+D12)</f>
        <v>78458.127568172</v>
      </c>
      <c r="D17" s="57">
        <f t="shared" ref="D17:D76" si="0">IPMT($D$14/12,B17,$D$7,-$C$17,$D$13)</f>
        <v>307.2943329753403</v>
      </c>
      <c r="E17" s="57">
        <f t="shared" ref="E17:E76" si="1">PPMT($D$14/12,B17,$D$7,-$C$17,$D$13)</f>
        <v>1162.5480044843594</v>
      </c>
      <c r="F17" s="57">
        <f t="shared" ref="F17:F76" si="2">SUM(D17:E17)</f>
        <v>1469.8423374596996</v>
      </c>
      <c r="G17" s="57">
        <f t="shared" ref="G17:G76" si="3">C17-E17</f>
        <v>77295.579563687643</v>
      </c>
    </row>
    <row r="18" spans="1:7" x14ac:dyDescent="0.35">
      <c r="A18" s="56">
        <f>EDATE(A17,1)</f>
        <v>43132</v>
      </c>
      <c r="B18" s="34">
        <v>2</v>
      </c>
      <c r="C18" s="39">
        <f t="shared" ref="C18:C76" si="4">G17</f>
        <v>77295.579563687643</v>
      </c>
      <c r="D18" s="57">
        <f t="shared" si="0"/>
        <v>302.74101995777659</v>
      </c>
      <c r="E18" s="57">
        <f t="shared" si="1"/>
        <v>1167.1013175019232</v>
      </c>
      <c r="F18" s="57">
        <f t="shared" si="2"/>
        <v>1469.8423374596998</v>
      </c>
      <c r="G18" s="57">
        <f t="shared" si="3"/>
        <v>76128.478246185725</v>
      </c>
    </row>
    <row r="19" spans="1:7" x14ac:dyDescent="0.35">
      <c r="A19" s="56">
        <f t="shared" ref="A19:A76" si="5">EDATE(A18,1)</f>
        <v>43160</v>
      </c>
      <c r="B19" s="34">
        <v>3</v>
      </c>
      <c r="C19" s="39">
        <f t="shared" si="4"/>
        <v>76128.478246185725</v>
      </c>
      <c r="D19" s="57">
        <f t="shared" si="0"/>
        <v>298.16987313089408</v>
      </c>
      <c r="E19" s="57">
        <f t="shared" si="1"/>
        <v>1171.6724643288057</v>
      </c>
      <c r="F19" s="57">
        <f t="shared" si="2"/>
        <v>1469.8423374596998</v>
      </c>
      <c r="G19" s="57">
        <f t="shared" si="3"/>
        <v>74956.805781856921</v>
      </c>
    </row>
    <row r="20" spans="1:7" x14ac:dyDescent="0.35">
      <c r="A20" s="56">
        <f t="shared" si="5"/>
        <v>43191</v>
      </c>
      <c r="B20" s="34">
        <v>4</v>
      </c>
      <c r="C20" s="39">
        <f t="shared" si="4"/>
        <v>74956.805781856921</v>
      </c>
      <c r="D20" s="57">
        <f t="shared" si="0"/>
        <v>293.58082264560619</v>
      </c>
      <c r="E20" s="57">
        <f t="shared" si="1"/>
        <v>1176.2615148140933</v>
      </c>
      <c r="F20" s="57">
        <f t="shared" si="2"/>
        <v>1469.8423374596996</v>
      </c>
      <c r="G20" s="57">
        <f t="shared" si="3"/>
        <v>73780.544267042831</v>
      </c>
    </row>
    <row r="21" spans="1:7" x14ac:dyDescent="0.35">
      <c r="A21" s="56">
        <f t="shared" si="5"/>
        <v>43221</v>
      </c>
      <c r="B21" s="34">
        <v>5</v>
      </c>
      <c r="C21" s="39">
        <f t="shared" si="4"/>
        <v>73780.544267042831</v>
      </c>
      <c r="D21" s="57">
        <f t="shared" si="0"/>
        <v>288.97379837925109</v>
      </c>
      <c r="E21" s="57">
        <f t="shared" si="1"/>
        <v>1180.8685390804487</v>
      </c>
      <c r="F21" s="57">
        <f t="shared" si="2"/>
        <v>1469.8423374596998</v>
      </c>
      <c r="G21" s="57">
        <f t="shared" si="3"/>
        <v>72599.675727962385</v>
      </c>
    </row>
    <row r="22" spans="1:7" x14ac:dyDescent="0.35">
      <c r="A22" s="56">
        <f t="shared" si="5"/>
        <v>43252</v>
      </c>
      <c r="B22" s="34">
        <v>6</v>
      </c>
      <c r="C22" s="39">
        <f t="shared" si="4"/>
        <v>72599.675727962385</v>
      </c>
      <c r="D22" s="57">
        <f t="shared" si="0"/>
        <v>284.34872993451927</v>
      </c>
      <c r="E22" s="57">
        <f t="shared" si="1"/>
        <v>1185.4936075251806</v>
      </c>
      <c r="F22" s="57">
        <f t="shared" si="2"/>
        <v>1469.8423374596998</v>
      </c>
      <c r="G22" s="57">
        <f t="shared" si="3"/>
        <v>71414.18212043721</v>
      </c>
    </row>
    <row r="23" spans="1:7" x14ac:dyDescent="0.35">
      <c r="A23" s="56">
        <f t="shared" si="5"/>
        <v>43282</v>
      </c>
      <c r="B23" s="34">
        <v>7</v>
      </c>
      <c r="C23" s="39">
        <f t="shared" si="4"/>
        <v>71414.18212043721</v>
      </c>
      <c r="D23" s="57">
        <f t="shared" si="0"/>
        <v>279.70554663837902</v>
      </c>
      <c r="E23" s="57">
        <f t="shared" si="1"/>
        <v>1190.1367908213206</v>
      </c>
      <c r="F23" s="57">
        <f t="shared" si="2"/>
        <v>1469.8423374596996</v>
      </c>
      <c r="G23" s="57">
        <f t="shared" si="3"/>
        <v>70224.045329615896</v>
      </c>
    </row>
    <row r="24" spans="1:7" x14ac:dyDescent="0.35">
      <c r="A24" s="56">
        <f t="shared" si="5"/>
        <v>43313</v>
      </c>
      <c r="B24" s="34">
        <v>8</v>
      </c>
      <c r="C24" s="39">
        <f t="shared" si="4"/>
        <v>70224.045329615896</v>
      </c>
      <c r="D24" s="57">
        <f t="shared" si="0"/>
        <v>275.04417754099552</v>
      </c>
      <c r="E24" s="57">
        <f t="shared" si="1"/>
        <v>1194.7981599187042</v>
      </c>
      <c r="F24" s="57">
        <f t="shared" si="2"/>
        <v>1469.8423374596996</v>
      </c>
      <c r="G24" s="57">
        <f t="shared" si="3"/>
        <v>69029.247169697192</v>
      </c>
    </row>
    <row r="25" spans="1:7" x14ac:dyDescent="0.35">
      <c r="A25" s="56">
        <f t="shared" si="5"/>
        <v>43344</v>
      </c>
      <c r="B25" s="34">
        <v>9</v>
      </c>
      <c r="C25" s="39">
        <f t="shared" si="4"/>
        <v>69029.247169697192</v>
      </c>
      <c r="D25" s="57">
        <f t="shared" si="0"/>
        <v>270.36455141464722</v>
      </c>
      <c r="E25" s="57">
        <f t="shared" si="1"/>
        <v>1199.4777860450524</v>
      </c>
      <c r="F25" s="57">
        <f t="shared" si="2"/>
        <v>1469.8423374596996</v>
      </c>
      <c r="G25" s="57">
        <f t="shared" si="3"/>
        <v>67829.769383652136</v>
      </c>
    </row>
    <row r="26" spans="1:7" x14ac:dyDescent="0.35">
      <c r="A26" s="56">
        <f t="shared" si="5"/>
        <v>43374</v>
      </c>
      <c r="B26" s="34">
        <v>10</v>
      </c>
      <c r="C26" s="39">
        <f t="shared" si="4"/>
        <v>67829.769383652136</v>
      </c>
      <c r="D26" s="57">
        <f t="shared" si="0"/>
        <v>265.66659675263747</v>
      </c>
      <c r="E26" s="57">
        <f t="shared" si="1"/>
        <v>1204.1757407070622</v>
      </c>
      <c r="F26" s="57">
        <f t="shared" si="2"/>
        <v>1469.8423374596996</v>
      </c>
      <c r="G26" s="57">
        <f t="shared" si="3"/>
        <v>66625.593642945067</v>
      </c>
    </row>
    <row r="27" spans="1:7" x14ac:dyDescent="0.35">
      <c r="A27" s="56">
        <f t="shared" si="5"/>
        <v>43405</v>
      </c>
      <c r="B27" s="34">
        <v>11</v>
      </c>
      <c r="C27" s="39">
        <f t="shared" si="4"/>
        <v>66625.593642945067</v>
      </c>
      <c r="D27" s="57">
        <f t="shared" si="0"/>
        <v>260.95024176820141</v>
      </c>
      <c r="E27" s="57">
        <f t="shared" si="1"/>
        <v>1208.8920956914983</v>
      </c>
      <c r="F27" s="57">
        <f t="shared" si="2"/>
        <v>1469.8423374596996</v>
      </c>
      <c r="G27" s="57">
        <f t="shared" si="3"/>
        <v>65416.701547253571</v>
      </c>
    </row>
    <row r="28" spans="1:7" x14ac:dyDescent="0.35">
      <c r="A28" s="56">
        <f t="shared" si="5"/>
        <v>43435</v>
      </c>
      <c r="B28" s="34">
        <v>12</v>
      </c>
      <c r="C28" s="39">
        <f t="shared" si="4"/>
        <v>65416.701547253571</v>
      </c>
      <c r="D28" s="57">
        <f t="shared" si="0"/>
        <v>256.21541439340973</v>
      </c>
      <c r="E28" s="57">
        <f t="shared" si="1"/>
        <v>1213.6269230662899</v>
      </c>
      <c r="F28" s="57">
        <f t="shared" si="2"/>
        <v>1469.8423374596996</v>
      </c>
      <c r="G28" s="57">
        <f t="shared" si="3"/>
        <v>64203.074624187284</v>
      </c>
    </row>
    <row r="29" spans="1:7" x14ac:dyDescent="0.35">
      <c r="A29" s="56">
        <f t="shared" si="5"/>
        <v>43466</v>
      </c>
      <c r="B29" s="34">
        <v>13</v>
      </c>
      <c r="C29" s="39">
        <f t="shared" si="4"/>
        <v>64203.074624187284</v>
      </c>
      <c r="D29" s="57">
        <f t="shared" si="0"/>
        <v>251.46204227806675</v>
      </c>
      <c r="E29" s="57">
        <f t="shared" si="1"/>
        <v>1218.3802951816331</v>
      </c>
      <c r="F29" s="57">
        <f t="shared" si="2"/>
        <v>1469.8423374596998</v>
      </c>
      <c r="G29" s="57">
        <f t="shared" si="3"/>
        <v>62984.694329005652</v>
      </c>
    </row>
    <row r="30" spans="1:7" x14ac:dyDescent="0.35">
      <c r="A30" s="56">
        <f t="shared" si="5"/>
        <v>43497</v>
      </c>
      <c r="B30" s="34">
        <v>14</v>
      </c>
      <c r="C30" s="39">
        <f t="shared" si="4"/>
        <v>62984.694329005652</v>
      </c>
      <c r="D30" s="57">
        <f t="shared" si="0"/>
        <v>246.69005278860539</v>
      </c>
      <c r="E30" s="57">
        <f t="shared" si="1"/>
        <v>1223.1522846710943</v>
      </c>
      <c r="F30" s="57">
        <f t="shared" si="2"/>
        <v>1469.8423374596996</v>
      </c>
      <c r="G30" s="57">
        <f t="shared" si="3"/>
        <v>61761.542044334557</v>
      </c>
    </row>
    <row r="31" spans="1:7" x14ac:dyDescent="0.35">
      <c r="A31" s="56">
        <f t="shared" si="5"/>
        <v>43525</v>
      </c>
      <c r="B31" s="34">
        <v>15</v>
      </c>
      <c r="C31" s="39">
        <f t="shared" si="4"/>
        <v>61761.542044334557</v>
      </c>
      <c r="D31" s="57">
        <f t="shared" si="0"/>
        <v>241.89937300697693</v>
      </c>
      <c r="E31" s="57">
        <f t="shared" si="1"/>
        <v>1227.9429644527227</v>
      </c>
      <c r="F31" s="57">
        <f t="shared" si="2"/>
        <v>1469.8423374596996</v>
      </c>
      <c r="G31" s="57">
        <f t="shared" si="3"/>
        <v>60533.599079881838</v>
      </c>
    </row>
    <row r="32" spans="1:7" x14ac:dyDescent="0.35">
      <c r="A32" s="56">
        <f t="shared" si="5"/>
        <v>43556</v>
      </c>
      <c r="B32" s="34">
        <v>16</v>
      </c>
      <c r="C32" s="39">
        <f t="shared" si="4"/>
        <v>60533.599079881838</v>
      </c>
      <c r="D32" s="57">
        <f t="shared" si="0"/>
        <v>237.08992972953706</v>
      </c>
      <c r="E32" s="57">
        <f t="shared" si="1"/>
        <v>1232.7524077301628</v>
      </c>
      <c r="F32" s="57">
        <f t="shared" si="2"/>
        <v>1469.8423374596998</v>
      </c>
      <c r="G32" s="57">
        <f t="shared" si="3"/>
        <v>59300.846672151674</v>
      </c>
    </row>
    <row r="33" spans="1:7" x14ac:dyDescent="0.35">
      <c r="A33" s="56">
        <f t="shared" si="5"/>
        <v>43586</v>
      </c>
      <c r="B33" s="34">
        <v>17</v>
      </c>
      <c r="C33" s="39">
        <f t="shared" si="4"/>
        <v>59300.846672151674</v>
      </c>
      <c r="D33" s="57">
        <f t="shared" si="0"/>
        <v>232.26164946592729</v>
      </c>
      <c r="E33" s="57">
        <f t="shared" si="1"/>
        <v>1237.5806879937725</v>
      </c>
      <c r="F33" s="57">
        <f t="shared" si="2"/>
        <v>1469.8423374596998</v>
      </c>
      <c r="G33" s="57">
        <f t="shared" si="3"/>
        <v>58063.265984157901</v>
      </c>
    </row>
    <row r="34" spans="1:7" x14ac:dyDescent="0.35">
      <c r="A34" s="56">
        <f t="shared" si="5"/>
        <v>43617</v>
      </c>
      <c r="B34" s="34">
        <v>18</v>
      </c>
      <c r="C34" s="39">
        <f t="shared" si="4"/>
        <v>58063.265984157901</v>
      </c>
      <c r="D34" s="57">
        <f t="shared" si="0"/>
        <v>227.41445843795165</v>
      </c>
      <c r="E34" s="57">
        <f t="shared" si="1"/>
        <v>1242.4278790217479</v>
      </c>
      <c r="F34" s="57">
        <f t="shared" si="2"/>
        <v>1469.8423374596996</v>
      </c>
      <c r="G34" s="57">
        <f t="shared" si="3"/>
        <v>56820.83810513615</v>
      </c>
    </row>
    <row r="35" spans="1:7" x14ac:dyDescent="0.35">
      <c r="A35" s="56">
        <f t="shared" si="5"/>
        <v>43647</v>
      </c>
      <c r="B35" s="34">
        <v>19</v>
      </c>
      <c r="C35" s="39">
        <f t="shared" si="4"/>
        <v>56820.83810513615</v>
      </c>
      <c r="D35" s="57">
        <f t="shared" si="0"/>
        <v>222.54828257844986</v>
      </c>
      <c r="E35" s="57">
        <f t="shared" si="1"/>
        <v>1247.2940548812498</v>
      </c>
      <c r="F35" s="57">
        <f t="shared" si="2"/>
        <v>1469.8423374596996</v>
      </c>
      <c r="G35" s="57">
        <f t="shared" si="3"/>
        <v>55573.544050254903</v>
      </c>
    </row>
    <row r="36" spans="1:7" x14ac:dyDescent="0.35">
      <c r="A36" s="56">
        <f t="shared" si="5"/>
        <v>43678</v>
      </c>
      <c r="B36" s="34">
        <v>20</v>
      </c>
      <c r="C36" s="39">
        <f t="shared" si="4"/>
        <v>55573.544050254903</v>
      </c>
      <c r="D36" s="57">
        <f t="shared" si="0"/>
        <v>217.66304753016496</v>
      </c>
      <c r="E36" s="57">
        <f t="shared" si="1"/>
        <v>1252.1792899295349</v>
      </c>
      <c r="F36" s="57">
        <f t="shared" si="2"/>
        <v>1469.8423374596998</v>
      </c>
      <c r="G36" s="57">
        <f t="shared" si="3"/>
        <v>54321.36476032537</v>
      </c>
    </row>
    <row r="37" spans="1:7" x14ac:dyDescent="0.35">
      <c r="A37" s="56">
        <f t="shared" si="5"/>
        <v>43709</v>
      </c>
      <c r="B37" s="34">
        <v>21</v>
      </c>
      <c r="C37" s="39">
        <f t="shared" si="4"/>
        <v>54321.36476032537</v>
      </c>
      <c r="D37" s="57">
        <f t="shared" si="0"/>
        <v>212.75867864460758</v>
      </c>
      <c r="E37" s="57">
        <f t="shared" si="1"/>
        <v>1257.0836588150921</v>
      </c>
      <c r="F37" s="57">
        <f t="shared" si="2"/>
        <v>1469.8423374596996</v>
      </c>
      <c r="G37" s="57">
        <f t="shared" si="3"/>
        <v>53064.281101510278</v>
      </c>
    </row>
    <row r="38" spans="1:7" x14ac:dyDescent="0.35">
      <c r="A38" s="56">
        <f t="shared" si="5"/>
        <v>43739</v>
      </c>
      <c r="B38" s="34">
        <v>22</v>
      </c>
      <c r="C38" s="39">
        <f t="shared" si="4"/>
        <v>53064.281101510278</v>
      </c>
      <c r="D38" s="57">
        <f t="shared" si="0"/>
        <v>207.83510098091517</v>
      </c>
      <c r="E38" s="57">
        <f t="shared" si="1"/>
        <v>1262.0072364787848</v>
      </c>
      <c r="F38" s="57">
        <f t="shared" si="2"/>
        <v>1469.8423374597</v>
      </c>
      <c r="G38" s="57">
        <f t="shared" si="3"/>
        <v>51802.273865031493</v>
      </c>
    </row>
    <row r="39" spans="1:7" x14ac:dyDescent="0.35">
      <c r="A39" s="56">
        <f t="shared" si="5"/>
        <v>43770</v>
      </c>
      <c r="B39" s="34">
        <v>23</v>
      </c>
      <c r="C39" s="39">
        <f t="shared" si="4"/>
        <v>51802.273865031493</v>
      </c>
      <c r="D39" s="57">
        <f t="shared" si="0"/>
        <v>202.89223930470652</v>
      </c>
      <c r="E39" s="57">
        <f t="shared" si="1"/>
        <v>1266.9500981549932</v>
      </c>
      <c r="F39" s="57">
        <f t="shared" si="2"/>
        <v>1469.8423374596996</v>
      </c>
      <c r="G39" s="57">
        <f t="shared" si="3"/>
        <v>50535.3237668765</v>
      </c>
    </row>
    <row r="40" spans="1:7" x14ac:dyDescent="0.35">
      <c r="A40" s="56">
        <f t="shared" si="5"/>
        <v>43800</v>
      </c>
      <c r="B40" s="34">
        <v>24</v>
      </c>
      <c r="C40" s="39">
        <f t="shared" si="4"/>
        <v>50535.3237668765</v>
      </c>
      <c r="D40" s="57">
        <f t="shared" si="0"/>
        <v>197.93001808693285</v>
      </c>
      <c r="E40" s="57">
        <f t="shared" si="1"/>
        <v>1271.9123193727669</v>
      </c>
      <c r="F40" s="57">
        <f t="shared" si="2"/>
        <v>1469.8423374596998</v>
      </c>
      <c r="G40" s="57">
        <f t="shared" si="3"/>
        <v>49263.411447503735</v>
      </c>
    </row>
    <row r="41" spans="1:7" x14ac:dyDescent="0.35">
      <c r="A41" s="56">
        <f t="shared" si="5"/>
        <v>43831</v>
      </c>
      <c r="B41" s="34">
        <v>25</v>
      </c>
      <c r="C41" s="39">
        <f t="shared" si="4"/>
        <v>49263.411447503735</v>
      </c>
      <c r="D41" s="57">
        <f t="shared" si="0"/>
        <v>192.94836150272283</v>
      </c>
      <c r="E41" s="57">
        <f t="shared" si="1"/>
        <v>1276.8939759569769</v>
      </c>
      <c r="F41" s="57">
        <f t="shared" si="2"/>
        <v>1469.8423374596996</v>
      </c>
      <c r="G41" s="57">
        <f t="shared" si="3"/>
        <v>47986.517471546758</v>
      </c>
    </row>
    <row r="42" spans="1:7" x14ac:dyDescent="0.35">
      <c r="A42" s="56">
        <f t="shared" si="5"/>
        <v>43862</v>
      </c>
      <c r="B42" s="34">
        <v>26</v>
      </c>
      <c r="C42" s="39">
        <f t="shared" si="4"/>
        <v>47986.517471546758</v>
      </c>
      <c r="D42" s="57">
        <f t="shared" si="0"/>
        <v>187.94719343022464</v>
      </c>
      <c r="E42" s="57">
        <f t="shared" si="1"/>
        <v>1281.895144029475</v>
      </c>
      <c r="F42" s="57">
        <f t="shared" si="2"/>
        <v>1469.8423374596996</v>
      </c>
      <c r="G42" s="57">
        <f t="shared" si="3"/>
        <v>46704.622327517282</v>
      </c>
    </row>
    <row r="43" spans="1:7" x14ac:dyDescent="0.35">
      <c r="A43" s="56">
        <f t="shared" si="5"/>
        <v>43891</v>
      </c>
      <c r="B43" s="34">
        <v>27</v>
      </c>
      <c r="C43" s="39">
        <f t="shared" si="4"/>
        <v>46704.622327517282</v>
      </c>
      <c r="D43" s="57">
        <f t="shared" si="0"/>
        <v>182.92643744944255</v>
      </c>
      <c r="E43" s="57">
        <f t="shared" si="1"/>
        <v>1286.9159000102572</v>
      </c>
      <c r="F43" s="57">
        <f t="shared" si="2"/>
        <v>1469.8423374596998</v>
      </c>
      <c r="G43" s="57">
        <f t="shared" si="3"/>
        <v>45417.706427507022</v>
      </c>
    </row>
    <row r="44" spans="1:7" x14ac:dyDescent="0.35">
      <c r="A44" s="56">
        <f t="shared" si="5"/>
        <v>43922</v>
      </c>
      <c r="B44" s="34">
        <v>28</v>
      </c>
      <c r="C44" s="39">
        <f t="shared" si="4"/>
        <v>45417.706427507022</v>
      </c>
      <c r="D44" s="57">
        <f t="shared" si="0"/>
        <v>177.88601684106905</v>
      </c>
      <c r="E44" s="57">
        <f t="shared" si="1"/>
        <v>1291.9563206186308</v>
      </c>
      <c r="F44" s="57">
        <f t="shared" si="2"/>
        <v>1469.8423374596998</v>
      </c>
      <c r="G44" s="57">
        <f t="shared" si="3"/>
        <v>44125.750106888394</v>
      </c>
    </row>
    <row r="45" spans="1:7" x14ac:dyDescent="0.35">
      <c r="A45" s="56">
        <f t="shared" si="5"/>
        <v>43952</v>
      </c>
      <c r="B45" s="34">
        <v>29</v>
      </c>
      <c r="C45" s="39">
        <f t="shared" si="4"/>
        <v>44125.750106888394</v>
      </c>
      <c r="D45" s="57">
        <f t="shared" si="0"/>
        <v>172.82585458531275</v>
      </c>
      <c r="E45" s="57">
        <f t="shared" si="1"/>
        <v>1297.0164828743871</v>
      </c>
      <c r="F45" s="57">
        <f t="shared" si="2"/>
        <v>1469.8423374596998</v>
      </c>
      <c r="G45" s="57">
        <f t="shared" si="3"/>
        <v>42828.733624014007</v>
      </c>
    </row>
    <row r="46" spans="1:7" x14ac:dyDescent="0.35">
      <c r="A46" s="56">
        <f t="shared" si="5"/>
        <v>43983</v>
      </c>
      <c r="B46" s="34">
        <v>30</v>
      </c>
      <c r="C46" s="39">
        <f t="shared" si="4"/>
        <v>42828.733624014007</v>
      </c>
      <c r="D46" s="57">
        <f t="shared" si="0"/>
        <v>167.74587336072139</v>
      </c>
      <c r="E46" s="57">
        <f t="shared" si="1"/>
        <v>1302.0964640989785</v>
      </c>
      <c r="F46" s="57">
        <f t="shared" si="2"/>
        <v>1469.8423374596998</v>
      </c>
      <c r="G46" s="57">
        <f t="shared" si="3"/>
        <v>41526.63715991503</v>
      </c>
    </row>
    <row r="47" spans="1:7" x14ac:dyDescent="0.35">
      <c r="A47" s="56">
        <f t="shared" si="5"/>
        <v>44013</v>
      </c>
      <c r="B47" s="34">
        <v>31</v>
      </c>
      <c r="C47" s="39">
        <f t="shared" si="4"/>
        <v>41526.63715991503</v>
      </c>
      <c r="D47" s="57">
        <f t="shared" si="0"/>
        <v>162.6459955430004</v>
      </c>
      <c r="E47" s="57">
        <f t="shared" si="1"/>
        <v>1307.1963419166993</v>
      </c>
      <c r="F47" s="57">
        <f t="shared" si="2"/>
        <v>1469.8423374596998</v>
      </c>
      <c r="G47" s="57">
        <f t="shared" si="3"/>
        <v>40219.440817998329</v>
      </c>
    </row>
    <row r="48" spans="1:7" x14ac:dyDescent="0.35">
      <c r="A48" s="56">
        <f t="shared" si="5"/>
        <v>44044</v>
      </c>
      <c r="B48" s="34">
        <v>32</v>
      </c>
      <c r="C48" s="39">
        <f t="shared" si="4"/>
        <v>40219.440817998329</v>
      </c>
      <c r="D48" s="57">
        <f t="shared" si="0"/>
        <v>157.52614320382668</v>
      </c>
      <c r="E48" s="57">
        <f t="shared" si="1"/>
        <v>1312.3161942558729</v>
      </c>
      <c r="F48" s="57">
        <f t="shared" si="2"/>
        <v>1469.8423374596996</v>
      </c>
      <c r="G48" s="57">
        <f t="shared" si="3"/>
        <v>38907.124623742457</v>
      </c>
    </row>
    <row r="49" spans="1:7" x14ac:dyDescent="0.35">
      <c r="A49" s="56">
        <f t="shared" si="5"/>
        <v>44075</v>
      </c>
      <c r="B49" s="34">
        <v>33</v>
      </c>
      <c r="C49" s="39">
        <f t="shared" si="4"/>
        <v>38907.124623742457</v>
      </c>
      <c r="D49" s="57">
        <f t="shared" si="0"/>
        <v>152.38623810965782</v>
      </c>
      <c r="E49" s="57">
        <f t="shared" si="1"/>
        <v>1317.456099350042</v>
      </c>
      <c r="F49" s="57">
        <f t="shared" si="2"/>
        <v>1469.8423374596998</v>
      </c>
      <c r="G49" s="57">
        <f t="shared" si="3"/>
        <v>37589.668524392415</v>
      </c>
    </row>
    <row r="50" spans="1:7" x14ac:dyDescent="0.35">
      <c r="A50" s="56">
        <f t="shared" si="5"/>
        <v>44105</v>
      </c>
      <c r="B50" s="34">
        <v>34</v>
      </c>
      <c r="C50" s="39">
        <f t="shared" si="4"/>
        <v>37589.668524392415</v>
      </c>
      <c r="D50" s="57">
        <f t="shared" si="0"/>
        <v>147.22620172053684</v>
      </c>
      <c r="E50" s="57">
        <f t="shared" si="1"/>
        <v>1322.6161357391629</v>
      </c>
      <c r="F50" s="57">
        <f t="shared" si="2"/>
        <v>1469.8423374596998</v>
      </c>
      <c r="G50" s="57">
        <f t="shared" si="3"/>
        <v>36267.052388653254</v>
      </c>
    </row>
    <row r="51" spans="1:7" x14ac:dyDescent="0.35">
      <c r="A51" s="56">
        <f t="shared" si="5"/>
        <v>44136</v>
      </c>
      <c r="B51" s="34">
        <v>35</v>
      </c>
      <c r="C51" s="39">
        <f t="shared" si="4"/>
        <v>36267.052388653254</v>
      </c>
      <c r="D51" s="57">
        <f t="shared" si="0"/>
        <v>142.04595518889175</v>
      </c>
      <c r="E51" s="57">
        <f t="shared" si="1"/>
        <v>1327.796382270808</v>
      </c>
      <c r="F51" s="57">
        <f t="shared" si="2"/>
        <v>1469.8423374596996</v>
      </c>
      <c r="G51" s="57">
        <f t="shared" si="3"/>
        <v>34939.256006382449</v>
      </c>
    </row>
    <row r="52" spans="1:7" x14ac:dyDescent="0.35">
      <c r="A52" s="56">
        <f t="shared" si="5"/>
        <v>44166</v>
      </c>
      <c r="B52" s="34">
        <v>36</v>
      </c>
      <c r="C52" s="39">
        <f t="shared" si="4"/>
        <v>34939.256006382449</v>
      </c>
      <c r="D52" s="57">
        <f t="shared" si="0"/>
        <v>136.8454193583311</v>
      </c>
      <c r="E52" s="57">
        <f t="shared" si="1"/>
        <v>1332.9969181013687</v>
      </c>
      <c r="F52" s="57">
        <f t="shared" si="2"/>
        <v>1469.8423374596998</v>
      </c>
      <c r="G52" s="57">
        <f t="shared" si="3"/>
        <v>33606.259088281084</v>
      </c>
    </row>
    <row r="53" spans="1:7" x14ac:dyDescent="0.35">
      <c r="A53" s="56">
        <f t="shared" si="5"/>
        <v>44197</v>
      </c>
      <c r="B53" s="34">
        <v>37</v>
      </c>
      <c r="C53" s="39">
        <f t="shared" si="4"/>
        <v>33606.259088281084</v>
      </c>
      <c r="D53" s="57">
        <f t="shared" si="0"/>
        <v>131.62451476243407</v>
      </c>
      <c r="E53" s="57">
        <f t="shared" si="1"/>
        <v>1338.2178226972658</v>
      </c>
      <c r="F53" s="57">
        <f t="shared" si="2"/>
        <v>1469.8423374596998</v>
      </c>
      <c r="G53" s="57">
        <f t="shared" si="3"/>
        <v>32268.041265583819</v>
      </c>
    </row>
    <row r="54" spans="1:7" x14ac:dyDescent="0.35">
      <c r="A54" s="56">
        <f t="shared" si="5"/>
        <v>44228</v>
      </c>
      <c r="B54" s="34">
        <v>38</v>
      </c>
      <c r="C54" s="39">
        <f t="shared" si="4"/>
        <v>32268.041265583819</v>
      </c>
      <c r="D54" s="57">
        <f t="shared" si="0"/>
        <v>126.38316162353645</v>
      </c>
      <c r="E54" s="57">
        <f t="shared" si="1"/>
        <v>1343.4591758361632</v>
      </c>
      <c r="F54" s="57">
        <f t="shared" si="2"/>
        <v>1469.8423374596996</v>
      </c>
      <c r="G54" s="57">
        <f t="shared" si="3"/>
        <v>30924.582089747655</v>
      </c>
    </row>
    <row r="55" spans="1:7" x14ac:dyDescent="0.35">
      <c r="A55" s="56">
        <f t="shared" si="5"/>
        <v>44256</v>
      </c>
      <c r="B55" s="34">
        <v>39</v>
      </c>
      <c r="C55" s="39">
        <f t="shared" si="4"/>
        <v>30924.582089747655</v>
      </c>
      <c r="D55" s="57">
        <f t="shared" si="0"/>
        <v>121.12127985151149</v>
      </c>
      <c r="E55" s="57">
        <f t="shared" si="1"/>
        <v>1348.7210576081884</v>
      </c>
      <c r="F55" s="57">
        <f t="shared" si="2"/>
        <v>1469.8423374596998</v>
      </c>
      <c r="G55" s="57">
        <f t="shared" si="3"/>
        <v>29575.861032139466</v>
      </c>
    </row>
    <row r="56" spans="1:7" x14ac:dyDescent="0.35">
      <c r="A56" s="56">
        <f t="shared" si="5"/>
        <v>44287</v>
      </c>
      <c r="B56" s="34">
        <v>40</v>
      </c>
      <c r="C56" s="39">
        <f t="shared" si="4"/>
        <v>29575.861032139466</v>
      </c>
      <c r="D56" s="57">
        <f t="shared" si="0"/>
        <v>115.83878904254608</v>
      </c>
      <c r="E56" s="57">
        <f t="shared" si="1"/>
        <v>1354.0035484171535</v>
      </c>
      <c r="F56" s="57">
        <f t="shared" si="2"/>
        <v>1469.8423374596996</v>
      </c>
      <c r="G56" s="57">
        <f t="shared" si="3"/>
        <v>28221.857483722313</v>
      </c>
    </row>
    <row r="57" spans="1:7" x14ac:dyDescent="0.35">
      <c r="A57" s="56">
        <f t="shared" si="5"/>
        <v>44317</v>
      </c>
      <c r="B57" s="34">
        <v>41</v>
      </c>
      <c r="C57" s="39">
        <f t="shared" si="4"/>
        <v>28221.857483722313</v>
      </c>
      <c r="D57" s="57">
        <f t="shared" si="0"/>
        <v>110.53560847791223</v>
      </c>
      <c r="E57" s="57">
        <f t="shared" si="1"/>
        <v>1359.3067289817875</v>
      </c>
      <c r="F57" s="57">
        <f t="shared" si="2"/>
        <v>1469.8423374596998</v>
      </c>
      <c r="G57" s="57">
        <f t="shared" si="3"/>
        <v>26862.550754740525</v>
      </c>
    </row>
    <row r="58" spans="1:7" x14ac:dyDescent="0.35">
      <c r="A58" s="56">
        <f t="shared" si="5"/>
        <v>44348</v>
      </c>
      <c r="B58" s="34">
        <v>42</v>
      </c>
      <c r="C58" s="39">
        <f t="shared" si="4"/>
        <v>26862.550754740525</v>
      </c>
      <c r="D58" s="57">
        <f t="shared" si="0"/>
        <v>105.21165712273354</v>
      </c>
      <c r="E58" s="57">
        <f t="shared" si="1"/>
        <v>1364.6306803369662</v>
      </c>
      <c r="F58" s="57">
        <f t="shared" si="2"/>
        <v>1469.8423374596998</v>
      </c>
      <c r="G58" s="57">
        <f t="shared" si="3"/>
        <v>25497.920074403559</v>
      </c>
    </row>
    <row r="59" spans="1:7" x14ac:dyDescent="0.35">
      <c r="A59" s="56">
        <f t="shared" si="5"/>
        <v>44378</v>
      </c>
      <c r="B59" s="34">
        <v>43</v>
      </c>
      <c r="C59" s="39">
        <f t="shared" si="4"/>
        <v>25497.920074403559</v>
      </c>
      <c r="D59" s="57">
        <f t="shared" si="0"/>
        <v>99.866853624747094</v>
      </c>
      <c r="E59" s="57">
        <f t="shared" si="1"/>
        <v>1369.9754838349527</v>
      </c>
      <c r="F59" s="57">
        <f t="shared" si="2"/>
        <v>1469.8423374596998</v>
      </c>
      <c r="G59" s="57">
        <f t="shared" si="3"/>
        <v>24127.944590568608</v>
      </c>
    </row>
    <row r="60" spans="1:7" x14ac:dyDescent="0.35">
      <c r="A60" s="56">
        <f t="shared" si="5"/>
        <v>44409</v>
      </c>
      <c r="B60" s="34">
        <v>44</v>
      </c>
      <c r="C60" s="39">
        <f t="shared" si="4"/>
        <v>24127.944590568608</v>
      </c>
      <c r="D60" s="57">
        <f t="shared" si="0"/>
        <v>94.501116313060223</v>
      </c>
      <c r="E60" s="57">
        <f t="shared" si="1"/>
        <v>1375.3412211466396</v>
      </c>
      <c r="F60" s="57">
        <f t="shared" si="2"/>
        <v>1469.8423374596998</v>
      </c>
      <c r="G60" s="57">
        <f t="shared" si="3"/>
        <v>22752.60336942197</v>
      </c>
    </row>
    <row r="61" spans="1:7" x14ac:dyDescent="0.35">
      <c r="A61" s="56">
        <f t="shared" si="5"/>
        <v>44440</v>
      </c>
      <c r="B61" s="34">
        <v>45</v>
      </c>
      <c r="C61" s="39">
        <f t="shared" si="4"/>
        <v>22752.60336942197</v>
      </c>
      <c r="D61" s="57">
        <f t="shared" si="0"/>
        <v>89.114363196902531</v>
      </c>
      <c r="E61" s="57">
        <f t="shared" si="1"/>
        <v>1380.727974262797</v>
      </c>
      <c r="F61" s="57">
        <f t="shared" si="2"/>
        <v>1469.8423374596996</v>
      </c>
      <c r="G61" s="57">
        <f t="shared" si="3"/>
        <v>21371.875395159172</v>
      </c>
    </row>
    <row r="62" spans="1:7" x14ac:dyDescent="0.35">
      <c r="A62" s="56">
        <f t="shared" si="5"/>
        <v>44470</v>
      </c>
      <c r="B62" s="34">
        <v>46</v>
      </c>
      <c r="C62" s="39">
        <f t="shared" si="4"/>
        <v>21371.875395159172</v>
      </c>
      <c r="D62" s="57">
        <f t="shared" si="0"/>
        <v>83.706511964373249</v>
      </c>
      <c r="E62" s="57">
        <f t="shared" si="1"/>
        <v>1386.1358254953266</v>
      </c>
      <c r="F62" s="57">
        <f t="shared" si="2"/>
        <v>1469.8423374596998</v>
      </c>
      <c r="G62" s="57">
        <f t="shared" si="3"/>
        <v>19985.739569663845</v>
      </c>
    </row>
    <row r="63" spans="1:7" x14ac:dyDescent="0.35">
      <c r="A63" s="56">
        <f t="shared" si="5"/>
        <v>44501</v>
      </c>
      <c r="B63" s="34">
        <v>47</v>
      </c>
      <c r="C63" s="39">
        <f t="shared" si="4"/>
        <v>19985.739569663845</v>
      </c>
      <c r="D63" s="57">
        <f t="shared" si="0"/>
        <v>78.27747998118322</v>
      </c>
      <c r="E63" s="57">
        <f t="shared" si="1"/>
        <v>1391.5648574785166</v>
      </c>
      <c r="F63" s="57">
        <f t="shared" si="2"/>
        <v>1469.8423374596998</v>
      </c>
      <c r="G63" s="57">
        <f t="shared" si="3"/>
        <v>18594.17471218533</v>
      </c>
    </row>
    <row r="64" spans="1:7" x14ac:dyDescent="0.35">
      <c r="A64" s="56">
        <f t="shared" si="5"/>
        <v>44531</v>
      </c>
      <c r="B64" s="34">
        <v>48</v>
      </c>
      <c r="C64" s="39">
        <f t="shared" si="4"/>
        <v>18594.17471218533</v>
      </c>
      <c r="D64" s="57">
        <f t="shared" si="0"/>
        <v>72.827184289392363</v>
      </c>
      <c r="E64" s="57">
        <f t="shared" si="1"/>
        <v>1397.0151531703073</v>
      </c>
      <c r="F64" s="57">
        <f t="shared" si="2"/>
        <v>1469.8423374596996</v>
      </c>
      <c r="G64" s="57">
        <f t="shared" si="3"/>
        <v>17197.159559015021</v>
      </c>
    </row>
    <row r="65" spans="1:7" x14ac:dyDescent="0.35">
      <c r="A65" s="56">
        <f t="shared" si="5"/>
        <v>44562</v>
      </c>
      <c r="B65" s="34">
        <v>49</v>
      </c>
      <c r="C65" s="39">
        <f t="shared" si="4"/>
        <v>17197.159559015021</v>
      </c>
      <c r="D65" s="57">
        <f t="shared" si="0"/>
        <v>67.355541606141983</v>
      </c>
      <c r="E65" s="57">
        <f t="shared" si="1"/>
        <v>1402.4867958535576</v>
      </c>
      <c r="F65" s="57">
        <f t="shared" si="2"/>
        <v>1469.8423374596996</v>
      </c>
      <c r="G65" s="57">
        <f t="shared" si="3"/>
        <v>15794.672763161463</v>
      </c>
    </row>
    <row r="66" spans="1:7" x14ac:dyDescent="0.35">
      <c r="A66" s="56">
        <f t="shared" si="5"/>
        <v>44593</v>
      </c>
      <c r="B66" s="34">
        <v>50</v>
      </c>
      <c r="C66" s="39">
        <f t="shared" si="4"/>
        <v>15794.672763161463</v>
      </c>
      <c r="D66" s="57">
        <f t="shared" si="0"/>
        <v>61.862468322382213</v>
      </c>
      <c r="E66" s="57">
        <f t="shared" si="1"/>
        <v>1407.9798691373176</v>
      </c>
      <c r="F66" s="57">
        <f t="shared" si="2"/>
        <v>1469.8423374596998</v>
      </c>
      <c r="G66" s="57">
        <f t="shared" si="3"/>
        <v>14386.692894024145</v>
      </c>
    </row>
    <row r="67" spans="1:7" x14ac:dyDescent="0.35">
      <c r="A67" s="56">
        <f t="shared" si="5"/>
        <v>44621</v>
      </c>
      <c r="B67" s="34">
        <v>51</v>
      </c>
      <c r="C67" s="39">
        <f t="shared" si="4"/>
        <v>14386.692894024145</v>
      </c>
      <c r="D67" s="57">
        <f t="shared" si="0"/>
        <v>56.347880501594396</v>
      </c>
      <c r="E67" s="57">
        <f t="shared" si="1"/>
        <v>1413.4944569581055</v>
      </c>
      <c r="F67" s="57">
        <f t="shared" si="2"/>
        <v>1469.8423374596998</v>
      </c>
      <c r="G67" s="57">
        <f t="shared" si="3"/>
        <v>12973.198437066039</v>
      </c>
    </row>
    <row r="68" spans="1:7" x14ac:dyDescent="0.35">
      <c r="A68" s="56">
        <f t="shared" si="5"/>
        <v>44652</v>
      </c>
      <c r="B68" s="34">
        <v>52</v>
      </c>
      <c r="C68" s="39">
        <f t="shared" si="4"/>
        <v>12973.198437066039</v>
      </c>
      <c r="D68" s="57">
        <f t="shared" si="0"/>
        <v>50.811693878508478</v>
      </c>
      <c r="E68" s="57">
        <f t="shared" si="1"/>
        <v>1419.0306435811913</v>
      </c>
      <c r="F68" s="57">
        <f t="shared" si="2"/>
        <v>1469.8423374596998</v>
      </c>
      <c r="G68" s="57">
        <f t="shared" si="3"/>
        <v>11554.167793484849</v>
      </c>
    </row>
    <row r="69" spans="1:7" x14ac:dyDescent="0.35">
      <c r="A69" s="56">
        <f t="shared" si="5"/>
        <v>44682</v>
      </c>
      <c r="B69" s="34">
        <v>53</v>
      </c>
      <c r="C69" s="39">
        <f t="shared" si="4"/>
        <v>11554.167793484849</v>
      </c>
      <c r="D69" s="57">
        <f t="shared" si="0"/>
        <v>45.253823857815476</v>
      </c>
      <c r="E69" s="57">
        <f t="shared" si="1"/>
        <v>1424.5885136018842</v>
      </c>
      <c r="F69" s="57">
        <f t="shared" si="2"/>
        <v>1469.8423374596996</v>
      </c>
      <c r="G69" s="57">
        <f t="shared" si="3"/>
        <v>10129.579279882964</v>
      </c>
    </row>
    <row r="70" spans="1:7" x14ac:dyDescent="0.35">
      <c r="A70" s="56">
        <f t="shared" si="5"/>
        <v>44713</v>
      </c>
      <c r="B70" s="34">
        <v>54</v>
      </c>
      <c r="C70" s="39">
        <f t="shared" si="4"/>
        <v>10129.579279882964</v>
      </c>
      <c r="D70" s="57">
        <f t="shared" si="0"/>
        <v>39.674185512874764</v>
      </c>
      <c r="E70" s="57">
        <f t="shared" si="1"/>
        <v>1430.168151946825</v>
      </c>
      <c r="F70" s="57">
        <f t="shared" si="2"/>
        <v>1469.8423374596998</v>
      </c>
      <c r="G70" s="57">
        <f t="shared" si="3"/>
        <v>8699.4111279361387</v>
      </c>
    </row>
    <row r="71" spans="1:7" x14ac:dyDescent="0.35">
      <c r="A71" s="56">
        <f t="shared" si="5"/>
        <v>44743</v>
      </c>
      <c r="B71" s="34">
        <v>55</v>
      </c>
      <c r="C71" s="39">
        <f t="shared" si="4"/>
        <v>8699.4111279361387</v>
      </c>
      <c r="D71" s="57">
        <f t="shared" si="0"/>
        <v>34.072693584416371</v>
      </c>
      <c r="E71" s="57">
        <f t="shared" si="1"/>
        <v>1435.7696438752832</v>
      </c>
      <c r="F71" s="57">
        <f t="shared" si="2"/>
        <v>1469.8423374596996</v>
      </c>
      <c r="G71" s="57">
        <f t="shared" si="3"/>
        <v>7263.6414840608559</v>
      </c>
    </row>
    <row r="72" spans="1:7" x14ac:dyDescent="0.35">
      <c r="A72" s="56">
        <f t="shared" si="5"/>
        <v>44774</v>
      </c>
      <c r="B72" s="34">
        <v>56</v>
      </c>
      <c r="C72" s="39">
        <f t="shared" si="4"/>
        <v>7263.6414840608559</v>
      </c>
      <c r="D72" s="57">
        <f t="shared" si="0"/>
        <v>28.449262479238165</v>
      </c>
      <c r="E72" s="57">
        <f t="shared" si="1"/>
        <v>1441.3930749804613</v>
      </c>
      <c r="F72" s="57">
        <f t="shared" si="2"/>
        <v>1469.8423374596994</v>
      </c>
      <c r="G72" s="57">
        <f t="shared" si="3"/>
        <v>5822.2484090803946</v>
      </c>
    </row>
    <row r="73" spans="1:7" x14ac:dyDescent="0.35">
      <c r="A73" s="56">
        <f t="shared" si="5"/>
        <v>44805</v>
      </c>
      <c r="B73" s="34">
        <v>57</v>
      </c>
      <c r="C73" s="39">
        <f t="shared" si="4"/>
        <v>5822.2484090803946</v>
      </c>
      <c r="D73" s="57">
        <f t="shared" si="0"/>
        <v>22.803806268898025</v>
      </c>
      <c r="E73" s="57">
        <f t="shared" si="1"/>
        <v>1447.0385311908019</v>
      </c>
      <c r="F73" s="57">
        <f t="shared" si="2"/>
        <v>1469.8423374596998</v>
      </c>
      <c r="G73" s="57">
        <f t="shared" si="3"/>
        <v>4375.2098778895925</v>
      </c>
    </row>
    <row r="74" spans="1:7" x14ac:dyDescent="0.35">
      <c r="A74" s="56">
        <f t="shared" si="5"/>
        <v>44835</v>
      </c>
      <c r="B74" s="34">
        <v>58</v>
      </c>
      <c r="C74" s="39">
        <f t="shared" si="4"/>
        <v>4375.2098778895925</v>
      </c>
      <c r="D74" s="57">
        <f t="shared" si="0"/>
        <v>17.13623868840072</v>
      </c>
      <c r="E74" s="57">
        <f t="shared" si="1"/>
        <v>1452.7060987712989</v>
      </c>
      <c r="F74" s="57">
        <f t="shared" si="2"/>
        <v>1469.8423374596996</v>
      </c>
      <c r="G74" s="57">
        <f t="shared" si="3"/>
        <v>2922.5037791182936</v>
      </c>
    </row>
    <row r="75" spans="1:7" x14ac:dyDescent="0.35">
      <c r="A75" s="56">
        <f t="shared" si="5"/>
        <v>44866</v>
      </c>
      <c r="B75" s="34">
        <v>59</v>
      </c>
      <c r="C75" s="39">
        <f t="shared" si="4"/>
        <v>2922.5037791182936</v>
      </c>
      <c r="D75" s="57">
        <f t="shared" si="0"/>
        <v>11.446473134879797</v>
      </c>
      <c r="E75" s="57">
        <f t="shared" si="1"/>
        <v>1458.39586432482</v>
      </c>
      <c r="F75" s="57">
        <f t="shared" si="2"/>
        <v>1469.8423374596998</v>
      </c>
      <c r="G75" s="57">
        <f t="shared" si="3"/>
        <v>1464.1079147934736</v>
      </c>
    </row>
    <row r="76" spans="1:7" x14ac:dyDescent="0.35">
      <c r="A76" s="56">
        <f t="shared" si="5"/>
        <v>44896</v>
      </c>
      <c r="B76" s="34">
        <v>60</v>
      </c>
      <c r="C76" s="39">
        <f t="shared" si="4"/>
        <v>1464.1079147934736</v>
      </c>
      <c r="D76" s="57">
        <f t="shared" si="0"/>
        <v>5.7344226662742503</v>
      </c>
      <c r="E76" s="57">
        <f t="shared" si="1"/>
        <v>1464.1079147934254</v>
      </c>
      <c r="F76" s="57">
        <f t="shared" si="2"/>
        <v>1469.8423374596996</v>
      </c>
      <c r="G76" s="57">
        <f t="shared" si="3"/>
        <v>4.8203219193965197E-11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workbookViewId="0"/>
  </sheetViews>
  <sheetFormatPr defaultColWidth="8.81640625" defaultRowHeight="14.5" x14ac:dyDescent="0.35"/>
  <cols>
    <col min="1" max="1" width="8.453125" style="34" bestFit="1" customWidth="1"/>
    <col min="2" max="2" width="6.26953125" style="34" bestFit="1" customWidth="1"/>
    <col min="3" max="3" width="19.7265625" style="34" customWidth="1"/>
    <col min="4" max="4" width="17.54296875" style="34" customWidth="1"/>
    <col min="5" max="5" width="14.453125" style="34" bestFit="1" customWidth="1"/>
    <col min="6" max="7" width="15.453125" style="34" bestFit="1" customWidth="1"/>
    <col min="8" max="8" width="15.453125" style="34" customWidth="1"/>
    <col min="9" max="9" width="12.453125" style="34" customWidth="1"/>
    <col min="10" max="16384" width="8.81640625" style="34"/>
  </cols>
  <sheetData>
    <row r="1" spans="1:9" x14ac:dyDescent="0.35">
      <c r="G1" s="35"/>
      <c r="H1" s="35"/>
    </row>
    <row r="2" spans="1:9" x14ac:dyDescent="0.35">
      <c r="F2" s="58"/>
      <c r="G2" s="59"/>
      <c r="H2" s="59"/>
      <c r="I2" s="58"/>
    </row>
    <row r="3" spans="1:9" x14ac:dyDescent="0.35">
      <c r="F3" s="58"/>
      <c r="G3" s="59"/>
      <c r="H3" s="59"/>
      <c r="I3" s="60"/>
    </row>
    <row r="4" spans="1:9" x14ac:dyDescent="0.35">
      <c r="F4" s="58"/>
      <c r="G4" s="59"/>
      <c r="H4" s="59"/>
    </row>
    <row r="5" spans="1:9" ht="21" x14ac:dyDescent="0.5">
      <c r="B5" s="37" t="s">
        <v>48</v>
      </c>
      <c r="E5" s="38"/>
      <c r="F5" s="39"/>
      <c r="I5" s="61"/>
    </row>
    <row r="6" spans="1:9" x14ac:dyDescent="0.35">
      <c r="F6" s="39"/>
      <c r="I6" s="58"/>
    </row>
    <row r="7" spans="1:9" x14ac:dyDescent="0.35">
      <c r="B7" s="40" t="s">
        <v>37</v>
      </c>
      <c r="C7" s="41"/>
      <c r="D7" s="42">
        <v>43101</v>
      </c>
      <c r="E7" s="43"/>
      <c r="F7" s="39"/>
    </row>
    <row r="8" spans="1:9" ht="28.5" customHeight="1" x14ac:dyDescent="0.35">
      <c r="B8" s="44" t="s">
        <v>38</v>
      </c>
      <c r="C8" s="45"/>
      <c r="D8" s="46">
        <v>60</v>
      </c>
      <c r="E8" s="47" t="s">
        <v>39</v>
      </c>
    </row>
    <row r="9" spans="1:9" x14ac:dyDescent="0.35">
      <c r="B9" s="44" t="s">
        <v>40</v>
      </c>
      <c r="C9" s="45"/>
      <c r="D9" s="48">
        <v>48554.46</v>
      </c>
      <c r="E9" s="47" t="s">
        <v>49</v>
      </c>
      <c r="F9" s="49"/>
      <c r="I9" s="60"/>
    </row>
    <row r="10" spans="1:9" x14ac:dyDescent="0.35">
      <c r="B10" s="44" t="s">
        <v>52</v>
      </c>
      <c r="C10" s="45"/>
      <c r="D10" s="48">
        <v>0</v>
      </c>
      <c r="E10" s="47" t="s">
        <v>53</v>
      </c>
      <c r="I10" s="61"/>
    </row>
    <row r="11" spans="1:9" x14ac:dyDescent="0.35">
      <c r="B11" s="44" t="s">
        <v>54</v>
      </c>
      <c r="C11" s="45"/>
      <c r="D11" s="48">
        <v>0</v>
      </c>
      <c r="E11" s="47" t="s">
        <v>53</v>
      </c>
      <c r="I11" s="61"/>
    </row>
    <row r="12" spans="1:9" x14ac:dyDescent="0.35">
      <c r="B12" s="50" t="s">
        <v>55</v>
      </c>
      <c r="C12" s="51"/>
      <c r="D12" s="52">
        <v>4.7E-2</v>
      </c>
      <c r="E12" s="53"/>
      <c r="G12" s="54"/>
      <c r="H12" s="62"/>
      <c r="I12" s="58"/>
    </row>
    <row r="13" spans="1:9" ht="15" customHeight="1" x14ac:dyDescent="0.35"/>
    <row r="14" spans="1:9" ht="15" thickBot="1" x14ac:dyDescent="0.4">
      <c r="A14" s="55" t="s">
        <v>41</v>
      </c>
      <c r="B14" s="55" t="s">
        <v>42</v>
      </c>
      <c r="C14" s="55" t="s">
        <v>43</v>
      </c>
      <c r="D14" s="55" t="s">
        <v>44</v>
      </c>
      <c r="E14" s="55" t="s">
        <v>45</v>
      </c>
      <c r="F14" s="55" t="s">
        <v>46</v>
      </c>
      <c r="G14" s="55" t="s">
        <v>47</v>
      </c>
      <c r="H14" s="63"/>
    </row>
    <row r="15" spans="1:9" x14ac:dyDescent="0.35">
      <c r="A15" s="56">
        <v>42948</v>
      </c>
      <c r="B15" s="34">
        <v>0</v>
      </c>
      <c r="C15" s="39">
        <f>(D9+D10)</f>
        <v>48554.46</v>
      </c>
      <c r="D15" s="57"/>
      <c r="E15" s="57">
        <v>6989</v>
      </c>
      <c r="F15" s="57">
        <f t="shared" ref="F15:F75" si="0">SUM(D15:E15)</f>
        <v>6989</v>
      </c>
      <c r="G15" s="57">
        <f>C15-E15</f>
        <v>41565.46</v>
      </c>
      <c r="H15" s="57"/>
    </row>
    <row r="16" spans="1:9" x14ac:dyDescent="0.35">
      <c r="A16" s="56">
        <v>43101</v>
      </c>
      <c r="B16" s="34">
        <v>1</v>
      </c>
      <c r="C16" s="39">
        <f>G15</f>
        <v>41565.46</v>
      </c>
      <c r="D16" s="57">
        <f>IPMT($D$12/12,B16,$D$8,-$C$16,$D$11)</f>
        <v>162.79805166666665</v>
      </c>
      <c r="E16" s="57">
        <f>PPMT($D$12/12,B16,$D$8,-$C$16,$D$11)</f>
        <v>615.89339532080703</v>
      </c>
      <c r="F16" s="57">
        <f t="shared" si="0"/>
        <v>778.69144698747368</v>
      </c>
      <c r="G16" s="57">
        <f>C16-E16</f>
        <v>40949.566604679188</v>
      </c>
      <c r="H16" s="57"/>
    </row>
    <row r="17" spans="1:8" x14ac:dyDescent="0.35">
      <c r="A17" s="56">
        <f t="shared" ref="A17:A75" si="1">EDATE(A16,1)</f>
        <v>43132</v>
      </c>
      <c r="B17" s="34">
        <v>2</v>
      </c>
      <c r="C17" s="39">
        <f t="shared" ref="C17:C75" si="2">G16</f>
        <v>40949.566604679188</v>
      </c>
      <c r="D17" s="57">
        <f t="shared" ref="D17:D75" si="3">IPMT($D$12/12,B17,$D$8,-$C$16,$D$11)</f>
        <v>160.3858025349935</v>
      </c>
      <c r="E17" s="57">
        <f t="shared" ref="E17:E75" si="4">PPMT($D$12/12,B17,$D$8,-$C$16,$D$11)</f>
        <v>618.30564445248012</v>
      </c>
      <c r="F17" s="57">
        <f t="shared" si="0"/>
        <v>778.69144698747368</v>
      </c>
      <c r="G17" s="57">
        <f t="shared" ref="G17:G75" si="5">C17-E17</f>
        <v>40331.260960226711</v>
      </c>
      <c r="H17" s="57"/>
    </row>
    <row r="18" spans="1:8" x14ac:dyDescent="0.35">
      <c r="A18" s="56">
        <f t="shared" si="1"/>
        <v>43160</v>
      </c>
      <c r="B18" s="34">
        <v>3</v>
      </c>
      <c r="C18" s="39">
        <f t="shared" si="2"/>
        <v>40331.260960226711</v>
      </c>
      <c r="D18" s="57">
        <f t="shared" si="3"/>
        <v>157.96410542755464</v>
      </c>
      <c r="E18" s="57">
        <f t="shared" si="4"/>
        <v>620.72734155991907</v>
      </c>
      <c r="F18" s="57">
        <f t="shared" si="0"/>
        <v>778.69144698747368</v>
      </c>
      <c r="G18" s="57">
        <f t="shared" si="5"/>
        <v>39710.533618666792</v>
      </c>
      <c r="H18" s="57"/>
    </row>
    <row r="19" spans="1:8" x14ac:dyDescent="0.35">
      <c r="A19" s="56">
        <f t="shared" si="1"/>
        <v>43191</v>
      </c>
      <c r="B19" s="34">
        <v>4</v>
      </c>
      <c r="C19" s="39">
        <f t="shared" si="2"/>
        <v>39710.533618666792</v>
      </c>
      <c r="D19" s="57">
        <f t="shared" si="3"/>
        <v>155.53292333977825</v>
      </c>
      <c r="E19" s="57">
        <f t="shared" si="4"/>
        <v>623.15852364769535</v>
      </c>
      <c r="F19" s="57">
        <f t="shared" si="0"/>
        <v>778.69144698747357</v>
      </c>
      <c r="G19" s="57">
        <f t="shared" si="5"/>
        <v>39087.375095019095</v>
      </c>
      <c r="H19" s="57"/>
    </row>
    <row r="20" spans="1:8" x14ac:dyDescent="0.35">
      <c r="A20" s="56">
        <f t="shared" si="1"/>
        <v>43221</v>
      </c>
      <c r="B20" s="34">
        <v>5</v>
      </c>
      <c r="C20" s="39">
        <f t="shared" si="2"/>
        <v>39087.375095019095</v>
      </c>
      <c r="D20" s="57">
        <f t="shared" si="3"/>
        <v>153.09221912215813</v>
      </c>
      <c r="E20" s="57">
        <f t="shared" si="4"/>
        <v>625.59922786531558</v>
      </c>
      <c r="F20" s="57">
        <f t="shared" si="0"/>
        <v>778.69144698747368</v>
      </c>
      <c r="G20" s="57">
        <f t="shared" si="5"/>
        <v>38461.775867153781</v>
      </c>
      <c r="H20" s="57"/>
    </row>
    <row r="21" spans="1:8" x14ac:dyDescent="0.35">
      <c r="A21" s="56">
        <f t="shared" si="1"/>
        <v>43252</v>
      </c>
      <c r="B21" s="34">
        <v>6</v>
      </c>
      <c r="C21" s="39">
        <f t="shared" si="2"/>
        <v>38461.775867153781</v>
      </c>
      <c r="D21" s="57">
        <f t="shared" si="3"/>
        <v>150.64195547968566</v>
      </c>
      <c r="E21" s="57">
        <f t="shared" si="4"/>
        <v>628.04949150778805</v>
      </c>
      <c r="F21" s="57">
        <f t="shared" si="0"/>
        <v>778.69144698747368</v>
      </c>
      <c r="G21" s="57">
        <f t="shared" si="5"/>
        <v>37833.726375645994</v>
      </c>
      <c r="H21" s="57"/>
    </row>
    <row r="22" spans="1:8" x14ac:dyDescent="0.35">
      <c r="A22" s="56">
        <f t="shared" si="1"/>
        <v>43282</v>
      </c>
      <c r="B22" s="34">
        <v>7</v>
      </c>
      <c r="C22" s="39">
        <f t="shared" si="2"/>
        <v>37833.726375645994</v>
      </c>
      <c r="D22" s="57">
        <f t="shared" si="3"/>
        <v>148.18209497128012</v>
      </c>
      <c r="E22" s="57">
        <f t="shared" si="4"/>
        <v>630.50935201619336</v>
      </c>
      <c r="F22" s="57">
        <f t="shared" si="0"/>
        <v>778.69144698747346</v>
      </c>
      <c r="G22" s="57">
        <f t="shared" si="5"/>
        <v>37203.217023629804</v>
      </c>
      <c r="H22" s="57"/>
    </row>
    <row r="23" spans="1:8" x14ac:dyDescent="0.35">
      <c r="A23" s="56">
        <f t="shared" si="1"/>
        <v>43313</v>
      </c>
      <c r="B23" s="34">
        <v>8</v>
      </c>
      <c r="C23" s="39">
        <f t="shared" si="2"/>
        <v>37203.217023629804</v>
      </c>
      <c r="D23" s="57">
        <f t="shared" si="3"/>
        <v>145.71260000921671</v>
      </c>
      <c r="E23" s="57">
        <f t="shared" si="4"/>
        <v>632.97884697825691</v>
      </c>
      <c r="F23" s="57">
        <f t="shared" si="0"/>
        <v>778.69144698747368</v>
      </c>
      <c r="G23" s="57">
        <f t="shared" si="5"/>
        <v>36570.238176651546</v>
      </c>
      <c r="H23" s="57"/>
    </row>
    <row r="24" spans="1:8" x14ac:dyDescent="0.35">
      <c r="A24" s="56">
        <f t="shared" si="1"/>
        <v>43344</v>
      </c>
      <c r="B24" s="34">
        <v>9</v>
      </c>
      <c r="C24" s="39">
        <f t="shared" si="2"/>
        <v>36570.238176651546</v>
      </c>
      <c r="D24" s="57">
        <f t="shared" si="3"/>
        <v>143.23343285855188</v>
      </c>
      <c r="E24" s="57">
        <f t="shared" si="4"/>
        <v>635.45801412892183</v>
      </c>
      <c r="F24" s="57">
        <f t="shared" si="0"/>
        <v>778.69144698747368</v>
      </c>
      <c r="G24" s="57">
        <f t="shared" si="5"/>
        <v>35934.780162522628</v>
      </c>
      <c r="H24" s="57"/>
    </row>
    <row r="25" spans="1:8" x14ac:dyDescent="0.35">
      <c r="A25" s="56">
        <f t="shared" si="1"/>
        <v>43374</v>
      </c>
      <c r="B25" s="34">
        <v>10</v>
      </c>
      <c r="C25" s="39">
        <f t="shared" si="2"/>
        <v>35934.780162522628</v>
      </c>
      <c r="D25" s="57">
        <f t="shared" si="3"/>
        <v>140.74455563654695</v>
      </c>
      <c r="E25" s="57">
        <f t="shared" si="4"/>
        <v>637.94689135092665</v>
      </c>
      <c r="F25" s="57">
        <f t="shared" si="0"/>
        <v>778.69144698747357</v>
      </c>
      <c r="G25" s="57">
        <f t="shared" si="5"/>
        <v>35296.833271171701</v>
      </c>
      <c r="H25" s="57"/>
    </row>
    <row r="26" spans="1:8" x14ac:dyDescent="0.35">
      <c r="A26" s="56">
        <f t="shared" si="1"/>
        <v>43405</v>
      </c>
      <c r="B26" s="34">
        <v>11</v>
      </c>
      <c r="C26" s="39">
        <f t="shared" si="2"/>
        <v>35296.833271171701</v>
      </c>
      <c r="D26" s="57">
        <f t="shared" si="3"/>
        <v>138.24593031208911</v>
      </c>
      <c r="E26" s="57">
        <f t="shared" si="4"/>
        <v>640.44551667538451</v>
      </c>
      <c r="F26" s="57">
        <f t="shared" si="0"/>
        <v>778.69144698747368</v>
      </c>
      <c r="G26" s="57">
        <f t="shared" si="5"/>
        <v>34656.387754496318</v>
      </c>
      <c r="H26" s="57"/>
    </row>
    <row r="27" spans="1:8" x14ac:dyDescent="0.35">
      <c r="A27" s="56">
        <f t="shared" si="1"/>
        <v>43435</v>
      </c>
      <c r="B27" s="34">
        <v>12</v>
      </c>
      <c r="C27" s="39">
        <f t="shared" si="2"/>
        <v>34656.387754496318</v>
      </c>
      <c r="D27" s="57">
        <f t="shared" si="3"/>
        <v>135.73751870511055</v>
      </c>
      <c r="E27" s="57">
        <f t="shared" si="4"/>
        <v>642.95392828236299</v>
      </c>
      <c r="F27" s="57">
        <f t="shared" si="0"/>
        <v>778.69144698747357</v>
      </c>
      <c r="G27" s="57">
        <f t="shared" si="5"/>
        <v>34013.433826213957</v>
      </c>
      <c r="H27" s="57"/>
    </row>
    <row r="28" spans="1:8" x14ac:dyDescent="0.35">
      <c r="A28" s="56">
        <f t="shared" si="1"/>
        <v>43466</v>
      </c>
      <c r="B28" s="34">
        <v>13</v>
      </c>
      <c r="C28" s="39">
        <f t="shared" si="2"/>
        <v>34013.433826213957</v>
      </c>
      <c r="D28" s="57">
        <f t="shared" si="3"/>
        <v>133.21928248600463</v>
      </c>
      <c r="E28" s="57">
        <f t="shared" si="4"/>
        <v>645.47216450146891</v>
      </c>
      <c r="F28" s="57">
        <f t="shared" si="0"/>
        <v>778.69144698747357</v>
      </c>
      <c r="G28" s="57">
        <f t="shared" si="5"/>
        <v>33367.961661712485</v>
      </c>
      <c r="H28" s="57"/>
    </row>
    <row r="29" spans="1:8" x14ac:dyDescent="0.35">
      <c r="A29" s="56">
        <f t="shared" si="1"/>
        <v>43497</v>
      </c>
      <c r="B29" s="34">
        <v>14</v>
      </c>
      <c r="C29" s="39">
        <f t="shared" si="2"/>
        <v>33367.961661712485</v>
      </c>
      <c r="D29" s="57">
        <f t="shared" si="3"/>
        <v>130.69118317504055</v>
      </c>
      <c r="E29" s="57">
        <f t="shared" si="4"/>
        <v>648.0002638124331</v>
      </c>
      <c r="F29" s="57">
        <f t="shared" si="0"/>
        <v>778.69144698747368</v>
      </c>
      <c r="G29" s="57">
        <f t="shared" si="5"/>
        <v>32719.961397900053</v>
      </c>
      <c r="H29" s="57"/>
    </row>
    <row r="30" spans="1:8" x14ac:dyDescent="0.35">
      <c r="A30" s="56">
        <f t="shared" si="1"/>
        <v>43525</v>
      </c>
      <c r="B30" s="34">
        <v>15</v>
      </c>
      <c r="C30" s="39">
        <f t="shared" si="2"/>
        <v>32719.961397900053</v>
      </c>
      <c r="D30" s="57">
        <f t="shared" si="3"/>
        <v>128.15318214177518</v>
      </c>
      <c r="E30" s="57">
        <f t="shared" si="4"/>
        <v>650.53826484569845</v>
      </c>
      <c r="F30" s="57">
        <f t="shared" si="0"/>
        <v>778.69144698747368</v>
      </c>
      <c r="G30" s="57">
        <f t="shared" si="5"/>
        <v>32069.423133054355</v>
      </c>
      <c r="H30" s="57"/>
    </row>
    <row r="31" spans="1:8" x14ac:dyDescent="0.35">
      <c r="A31" s="56">
        <f t="shared" si="1"/>
        <v>43556</v>
      </c>
      <c r="B31" s="34">
        <v>16</v>
      </c>
      <c r="C31" s="39">
        <f t="shared" si="2"/>
        <v>32069.423133054355</v>
      </c>
      <c r="D31" s="57">
        <f t="shared" si="3"/>
        <v>125.60524060446285</v>
      </c>
      <c r="E31" s="57">
        <f t="shared" si="4"/>
        <v>653.08620638301079</v>
      </c>
      <c r="F31" s="57">
        <f t="shared" si="0"/>
        <v>778.69144698747368</v>
      </c>
      <c r="G31" s="57">
        <f t="shared" si="5"/>
        <v>31416.336926671345</v>
      </c>
      <c r="H31" s="57"/>
    </row>
    <row r="32" spans="1:8" x14ac:dyDescent="0.35">
      <c r="A32" s="56">
        <f t="shared" si="1"/>
        <v>43586</v>
      </c>
      <c r="B32" s="34">
        <v>17</v>
      </c>
      <c r="C32" s="39">
        <f t="shared" si="2"/>
        <v>31416.336926671345</v>
      </c>
      <c r="D32" s="57">
        <f t="shared" si="3"/>
        <v>123.04731962946275</v>
      </c>
      <c r="E32" s="57">
        <f t="shared" si="4"/>
        <v>655.64412735801091</v>
      </c>
      <c r="F32" s="57">
        <f t="shared" si="0"/>
        <v>778.69144698747368</v>
      </c>
      <c r="G32" s="57">
        <f t="shared" si="5"/>
        <v>30760.692799313336</v>
      </c>
      <c r="H32" s="57"/>
    </row>
    <row r="33" spans="1:8" x14ac:dyDescent="0.35">
      <c r="A33" s="56">
        <f t="shared" si="1"/>
        <v>43617</v>
      </c>
      <c r="B33" s="34">
        <v>18</v>
      </c>
      <c r="C33" s="39">
        <f t="shared" si="2"/>
        <v>30760.692799313336</v>
      </c>
      <c r="D33" s="57">
        <f t="shared" si="3"/>
        <v>120.47938013064385</v>
      </c>
      <c r="E33" s="57">
        <f t="shared" si="4"/>
        <v>658.21206685682967</v>
      </c>
      <c r="F33" s="57">
        <f t="shared" si="0"/>
        <v>778.69144698747346</v>
      </c>
      <c r="G33" s="57">
        <f t="shared" si="5"/>
        <v>30102.480732456504</v>
      </c>
      <c r="H33" s="57"/>
    </row>
    <row r="34" spans="1:8" x14ac:dyDescent="0.35">
      <c r="A34" s="56">
        <f t="shared" si="1"/>
        <v>43647</v>
      </c>
      <c r="B34" s="34">
        <v>19</v>
      </c>
      <c r="C34" s="39">
        <f t="shared" si="2"/>
        <v>30102.480732456504</v>
      </c>
      <c r="D34" s="57">
        <f t="shared" si="3"/>
        <v>117.90138286878795</v>
      </c>
      <c r="E34" s="57">
        <f t="shared" si="4"/>
        <v>660.79006411868568</v>
      </c>
      <c r="F34" s="57">
        <f t="shared" si="0"/>
        <v>778.69144698747368</v>
      </c>
      <c r="G34" s="57">
        <f t="shared" si="5"/>
        <v>29441.690668337818</v>
      </c>
      <c r="H34" s="57"/>
    </row>
    <row r="35" spans="1:8" x14ac:dyDescent="0.35">
      <c r="A35" s="56">
        <f t="shared" si="1"/>
        <v>43678</v>
      </c>
      <c r="B35" s="34">
        <v>20</v>
      </c>
      <c r="C35" s="39">
        <f t="shared" si="2"/>
        <v>29441.690668337818</v>
      </c>
      <c r="D35" s="57">
        <f t="shared" si="3"/>
        <v>115.31328845098976</v>
      </c>
      <c r="E35" s="57">
        <f t="shared" si="4"/>
        <v>663.37815853648385</v>
      </c>
      <c r="F35" s="57">
        <f t="shared" si="0"/>
        <v>778.69144698747357</v>
      </c>
      <c r="G35" s="57">
        <f t="shared" si="5"/>
        <v>28778.312509801333</v>
      </c>
      <c r="H35" s="57"/>
    </row>
    <row r="36" spans="1:8" x14ac:dyDescent="0.35">
      <c r="A36" s="56">
        <f t="shared" si="1"/>
        <v>43709</v>
      </c>
      <c r="B36" s="34">
        <v>21</v>
      </c>
      <c r="C36" s="39">
        <f t="shared" si="2"/>
        <v>28778.312509801333</v>
      </c>
      <c r="D36" s="57">
        <f t="shared" si="3"/>
        <v>112.7150573300552</v>
      </c>
      <c r="E36" s="57">
        <f t="shared" si="4"/>
        <v>665.97638965741839</v>
      </c>
      <c r="F36" s="57">
        <f t="shared" si="0"/>
        <v>778.69144698747357</v>
      </c>
      <c r="G36" s="57">
        <f t="shared" si="5"/>
        <v>28112.336120143915</v>
      </c>
      <c r="H36" s="57"/>
    </row>
    <row r="37" spans="1:8" x14ac:dyDescent="0.35">
      <c r="A37" s="56">
        <f t="shared" si="1"/>
        <v>43739</v>
      </c>
      <c r="B37" s="34">
        <v>22</v>
      </c>
      <c r="C37" s="39">
        <f t="shared" si="2"/>
        <v>28112.336120143915</v>
      </c>
      <c r="D37" s="57">
        <f t="shared" si="3"/>
        <v>110.10664980389699</v>
      </c>
      <c r="E37" s="57">
        <f t="shared" si="4"/>
        <v>668.5847971835766</v>
      </c>
      <c r="F37" s="57">
        <f t="shared" si="0"/>
        <v>778.69144698747357</v>
      </c>
      <c r="G37" s="57">
        <f t="shared" si="5"/>
        <v>27443.751322960339</v>
      </c>
      <c r="H37" s="57"/>
    </row>
    <row r="38" spans="1:8" x14ac:dyDescent="0.35">
      <c r="A38" s="56">
        <f t="shared" si="1"/>
        <v>43770</v>
      </c>
      <c r="B38" s="34">
        <v>23</v>
      </c>
      <c r="C38" s="39">
        <f t="shared" si="2"/>
        <v>27443.751322960339</v>
      </c>
      <c r="D38" s="57">
        <f t="shared" si="3"/>
        <v>107.48802601492794</v>
      </c>
      <c r="E38" s="57">
        <f t="shared" si="4"/>
        <v>671.2034209725457</v>
      </c>
      <c r="F38" s="57">
        <f t="shared" si="0"/>
        <v>778.69144698747368</v>
      </c>
      <c r="G38" s="57">
        <f t="shared" si="5"/>
        <v>26772.547901987793</v>
      </c>
      <c r="H38" s="57"/>
    </row>
    <row r="39" spans="1:8" x14ac:dyDescent="0.35">
      <c r="A39" s="56">
        <f t="shared" si="1"/>
        <v>43800</v>
      </c>
      <c r="B39" s="34">
        <v>24</v>
      </c>
      <c r="C39" s="39">
        <f t="shared" si="2"/>
        <v>26772.547901987793</v>
      </c>
      <c r="D39" s="57">
        <f t="shared" si="3"/>
        <v>104.85914594945217</v>
      </c>
      <c r="E39" s="57">
        <f t="shared" si="4"/>
        <v>673.83230103802157</v>
      </c>
      <c r="F39" s="57">
        <f t="shared" si="0"/>
        <v>778.69144698747368</v>
      </c>
      <c r="G39" s="57">
        <f t="shared" si="5"/>
        <v>26098.71560094977</v>
      </c>
      <c r="H39" s="57"/>
    </row>
    <row r="40" spans="1:8" x14ac:dyDescent="0.35">
      <c r="A40" s="56">
        <f t="shared" si="1"/>
        <v>43831</v>
      </c>
      <c r="B40" s="34">
        <v>25</v>
      </c>
      <c r="C40" s="39">
        <f t="shared" si="2"/>
        <v>26098.71560094977</v>
      </c>
      <c r="D40" s="57">
        <f t="shared" si="3"/>
        <v>102.21996943705324</v>
      </c>
      <c r="E40" s="57">
        <f t="shared" si="4"/>
        <v>676.47147755042033</v>
      </c>
      <c r="F40" s="57">
        <f t="shared" si="0"/>
        <v>778.69144698747357</v>
      </c>
      <c r="G40" s="57">
        <f t="shared" si="5"/>
        <v>25422.244123399349</v>
      </c>
      <c r="H40" s="57"/>
    </row>
    <row r="41" spans="1:8" x14ac:dyDescent="0.35">
      <c r="A41" s="56">
        <f t="shared" si="1"/>
        <v>43862</v>
      </c>
      <c r="B41" s="34">
        <v>26</v>
      </c>
      <c r="C41" s="39">
        <f t="shared" si="2"/>
        <v>25422.244123399349</v>
      </c>
      <c r="D41" s="57">
        <f t="shared" si="3"/>
        <v>99.570456149980743</v>
      </c>
      <c r="E41" s="57">
        <f t="shared" si="4"/>
        <v>679.12099083749285</v>
      </c>
      <c r="F41" s="57">
        <f t="shared" si="0"/>
        <v>778.69144698747357</v>
      </c>
      <c r="G41" s="57">
        <f t="shared" si="5"/>
        <v>24743.123132561857</v>
      </c>
      <c r="H41" s="57"/>
    </row>
    <row r="42" spans="1:8" x14ac:dyDescent="0.35">
      <c r="A42" s="56">
        <f t="shared" si="1"/>
        <v>43891</v>
      </c>
      <c r="B42" s="34">
        <v>27</v>
      </c>
      <c r="C42" s="39">
        <f t="shared" si="2"/>
        <v>24743.123132561857</v>
      </c>
      <c r="D42" s="57">
        <f t="shared" si="3"/>
        <v>96.910565602533907</v>
      </c>
      <c r="E42" s="57">
        <f t="shared" si="4"/>
        <v>681.78088138493968</v>
      </c>
      <c r="F42" s="57">
        <f t="shared" si="0"/>
        <v>778.69144698747357</v>
      </c>
      <c r="G42" s="57">
        <f t="shared" si="5"/>
        <v>24061.342251176917</v>
      </c>
      <c r="H42" s="57"/>
    </row>
    <row r="43" spans="1:8" x14ac:dyDescent="0.35">
      <c r="A43" s="56">
        <f t="shared" si="1"/>
        <v>43922</v>
      </c>
      <c r="B43" s="34">
        <v>28</v>
      </c>
      <c r="C43" s="39">
        <f t="shared" si="2"/>
        <v>24061.342251176917</v>
      </c>
      <c r="D43" s="57">
        <f t="shared" si="3"/>
        <v>94.240257150442886</v>
      </c>
      <c r="E43" s="57">
        <f t="shared" si="4"/>
        <v>684.45118983703082</v>
      </c>
      <c r="F43" s="57">
        <f t="shared" si="0"/>
        <v>778.69144698747368</v>
      </c>
      <c r="G43" s="57">
        <f t="shared" si="5"/>
        <v>23376.891061339888</v>
      </c>
      <c r="H43" s="57"/>
    </row>
    <row r="44" spans="1:8" x14ac:dyDescent="0.35">
      <c r="A44" s="56">
        <f t="shared" si="1"/>
        <v>43952</v>
      </c>
      <c r="B44" s="34">
        <v>29</v>
      </c>
      <c r="C44" s="39">
        <f t="shared" si="2"/>
        <v>23376.891061339888</v>
      </c>
      <c r="D44" s="57">
        <f t="shared" si="3"/>
        <v>91.559489990247855</v>
      </c>
      <c r="E44" s="57">
        <f t="shared" si="4"/>
        <v>687.13195699722576</v>
      </c>
      <c r="F44" s="57">
        <f t="shared" si="0"/>
        <v>778.69144698747357</v>
      </c>
      <c r="G44" s="57">
        <f t="shared" si="5"/>
        <v>22689.759104342662</v>
      </c>
      <c r="H44" s="57"/>
    </row>
    <row r="45" spans="1:8" x14ac:dyDescent="0.35">
      <c r="A45" s="56">
        <f t="shared" si="1"/>
        <v>43983</v>
      </c>
      <c r="B45" s="34">
        <v>30</v>
      </c>
      <c r="C45" s="39">
        <f t="shared" si="2"/>
        <v>22689.759104342662</v>
      </c>
      <c r="D45" s="57">
        <f t="shared" si="3"/>
        <v>88.868223158675391</v>
      </c>
      <c r="E45" s="57">
        <f t="shared" si="4"/>
        <v>689.82322382879818</v>
      </c>
      <c r="F45" s="57">
        <f t="shared" si="0"/>
        <v>778.69144698747357</v>
      </c>
      <c r="G45" s="57">
        <f t="shared" si="5"/>
        <v>21999.935880513865</v>
      </c>
      <c r="H45" s="57"/>
    </row>
    <row r="46" spans="1:8" x14ac:dyDescent="0.35">
      <c r="A46" s="56">
        <f t="shared" si="1"/>
        <v>44013</v>
      </c>
      <c r="B46" s="34">
        <v>31</v>
      </c>
      <c r="C46" s="39">
        <f t="shared" si="2"/>
        <v>21999.935880513865</v>
      </c>
      <c r="D46" s="57">
        <f t="shared" si="3"/>
        <v>86.166415532012607</v>
      </c>
      <c r="E46" s="57">
        <f t="shared" si="4"/>
        <v>692.52503145546109</v>
      </c>
      <c r="F46" s="57">
        <f t="shared" si="0"/>
        <v>778.69144698747368</v>
      </c>
      <c r="G46" s="57">
        <f t="shared" si="5"/>
        <v>21307.410849058404</v>
      </c>
      <c r="H46" s="57"/>
    </row>
    <row r="47" spans="1:8" x14ac:dyDescent="0.35">
      <c r="A47" s="56">
        <f t="shared" si="1"/>
        <v>44044</v>
      </c>
      <c r="B47" s="34">
        <v>32</v>
      </c>
      <c r="C47" s="39">
        <f t="shared" si="2"/>
        <v>21307.410849058404</v>
      </c>
      <c r="D47" s="57">
        <f t="shared" si="3"/>
        <v>83.454025825478709</v>
      </c>
      <c r="E47" s="57">
        <f t="shared" si="4"/>
        <v>695.23742116199492</v>
      </c>
      <c r="F47" s="57">
        <f t="shared" si="0"/>
        <v>778.69144698747368</v>
      </c>
      <c r="G47" s="57">
        <f t="shared" si="5"/>
        <v>20612.17342789641</v>
      </c>
      <c r="H47" s="57"/>
    </row>
    <row r="48" spans="1:8" x14ac:dyDescent="0.35">
      <c r="A48" s="56">
        <f t="shared" si="1"/>
        <v>44075</v>
      </c>
      <c r="B48" s="34">
        <v>33</v>
      </c>
      <c r="C48" s="39">
        <f t="shared" si="2"/>
        <v>20612.17342789641</v>
      </c>
      <c r="D48" s="57">
        <f t="shared" si="3"/>
        <v>80.731012592594226</v>
      </c>
      <c r="E48" s="57">
        <f t="shared" si="4"/>
        <v>697.96043439487937</v>
      </c>
      <c r="F48" s="57">
        <f t="shared" si="0"/>
        <v>778.69144698747357</v>
      </c>
      <c r="G48" s="57">
        <f t="shared" si="5"/>
        <v>19914.212993501533</v>
      </c>
      <c r="H48" s="57"/>
    </row>
    <row r="49" spans="1:8" x14ac:dyDescent="0.35">
      <c r="A49" s="56">
        <f t="shared" si="1"/>
        <v>44105</v>
      </c>
      <c r="B49" s="34">
        <v>34</v>
      </c>
      <c r="C49" s="39">
        <f t="shared" si="2"/>
        <v>19914.212993501533</v>
      </c>
      <c r="D49" s="57">
        <f t="shared" si="3"/>
        <v>77.997334224547615</v>
      </c>
      <c r="E49" s="57">
        <f t="shared" si="4"/>
        <v>700.69411276292601</v>
      </c>
      <c r="F49" s="57">
        <f t="shared" si="0"/>
        <v>778.69144698747368</v>
      </c>
      <c r="G49" s="57">
        <f t="shared" si="5"/>
        <v>19213.518880738608</v>
      </c>
      <c r="H49" s="57"/>
    </row>
    <row r="50" spans="1:8" x14ac:dyDescent="0.35">
      <c r="A50" s="56">
        <f t="shared" si="1"/>
        <v>44136</v>
      </c>
      <c r="B50" s="34">
        <v>35</v>
      </c>
      <c r="C50" s="39">
        <f t="shared" si="2"/>
        <v>19213.518880738608</v>
      </c>
      <c r="D50" s="57">
        <f t="shared" si="3"/>
        <v>75.252948949559482</v>
      </c>
      <c r="E50" s="57">
        <f t="shared" si="4"/>
        <v>703.4384980379142</v>
      </c>
      <c r="F50" s="57">
        <f t="shared" si="0"/>
        <v>778.69144698747368</v>
      </c>
      <c r="G50" s="57">
        <f t="shared" si="5"/>
        <v>18510.080382700693</v>
      </c>
      <c r="H50" s="57"/>
    </row>
    <row r="51" spans="1:8" x14ac:dyDescent="0.35">
      <c r="A51" s="56">
        <f t="shared" si="1"/>
        <v>44166</v>
      </c>
      <c r="B51" s="34">
        <v>36</v>
      </c>
      <c r="C51" s="39">
        <f t="shared" si="2"/>
        <v>18510.080382700693</v>
      </c>
      <c r="D51" s="57">
        <f t="shared" si="3"/>
        <v>72.49781483224433</v>
      </c>
      <c r="E51" s="57">
        <f t="shared" si="4"/>
        <v>706.19363215522924</v>
      </c>
      <c r="F51" s="57">
        <f t="shared" si="0"/>
        <v>778.69144698747357</v>
      </c>
      <c r="G51" s="57">
        <f t="shared" si="5"/>
        <v>17803.886750545465</v>
      </c>
      <c r="H51" s="57"/>
    </row>
    <row r="52" spans="1:8" x14ac:dyDescent="0.35">
      <c r="A52" s="56">
        <f t="shared" si="1"/>
        <v>44197</v>
      </c>
      <c r="B52" s="34">
        <v>37</v>
      </c>
      <c r="C52" s="39">
        <f t="shared" si="2"/>
        <v>17803.886750545465</v>
      </c>
      <c r="D52" s="57">
        <f t="shared" si="3"/>
        <v>69.73188977296968</v>
      </c>
      <c r="E52" s="57">
        <f t="shared" si="4"/>
        <v>708.959557214504</v>
      </c>
      <c r="F52" s="57">
        <f t="shared" si="0"/>
        <v>778.69144698747368</v>
      </c>
      <c r="G52" s="57">
        <f t="shared" si="5"/>
        <v>17094.927193330961</v>
      </c>
      <c r="H52" s="57"/>
    </row>
    <row r="53" spans="1:8" x14ac:dyDescent="0.35">
      <c r="A53" s="56">
        <f t="shared" si="1"/>
        <v>44228</v>
      </c>
      <c r="B53" s="34">
        <v>38</v>
      </c>
      <c r="C53" s="39">
        <f t="shared" si="2"/>
        <v>17094.927193330961</v>
      </c>
      <c r="D53" s="57">
        <f t="shared" si="3"/>
        <v>66.955131507212869</v>
      </c>
      <c r="E53" s="57">
        <f t="shared" si="4"/>
        <v>711.73631548026071</v>
      </c>
      <c r="F53" s="57">
        <f t="shared" si="0"/>
        <v>778.69144698747357</v>
      </c>
      <c r="G53" s="57">
        <f t="shared" si="5"/>
        <v>16383.1908778507</v>
      </c>
      <c r="H53" s="57"/>
    </row>
    <row r="54" spans="1:8" x14ac:dyDescent="0.35">
      <c r="A54" s="56">
        <f t="shared" si="1"/>
        <v>44256</v>
      </c>
      <c r="B54" s="34">
        <v>39</v>
      </c>
      <c r="C54" s="39">
        <f t="shared" si="2"/>
        <v>16383.1908778507</v>
      </c>
      <c r="D54" s="57">
        <f t="shared" si="3"/>
        <v>64.167497604915184</v>
      </c>
      <c r="E54" s="57">
        <f t="shared" si="4"/>
        <v>714.52394938255838</v>
      </c>
      <c r="F54" s="57">
        <f t="shared" si="0"/>
        <v>778.69144698747357</v>
      </c>
      <c r="G54" s="57">
        <f t="shared" si="5"/>
        <v>15668.666928468141</v>
      </c>
      <c r="H54" s="57"/>
    </row>
    <row r="55" spans="1:8" x14ac:dyDescent="0.35">
      <c r="A55" s="56">
        <f t="shared" si="1"/>
        <v>44287</v>
      </c>
      <c r="B55" s="34">
        <v>40</v>
      </c>
      <c r="C55" s="39">
        <f t="shared" si="2"/>
        <v>15668.666928468141</v>
      </c>
      <c r="D55" s="57">
        <f t="shared" si="3"/>
        <v>61.368945469833498</v>
      </c>
      <c r="E55" s="57">
        <f t="shared" si="4"/>
        <v>717.32250151764015</v>
      </c>
      <c r="F55" s="57">
        <f t="shared" si="0"/>
        <v>778.69144698747368</v>
      </c>
      <c r="G55" s="57">
        <f t="shared" si="5"/>
        <v>14951.344426950502</v>
      </c>
      <c r="H55" s="57"/>
    </row>
    <row r="56" spans="1:8" x14ac:dyDescent="0.35">
      <c r="A56" s="56">
        <f t="shared" si="1"/>
        <v>44317</v>
      </c>
      <c r="B56" s="34">
        <v>41</v>
      </c>
      <c r="C56" s="39">
        <f t="shared" si="2"/>
        <v>14951.344426950502</v>
      </c>
      <c r="D56" s="57">
        <f t="shared" si="3"/>
        <v>58.559432338889401</v>
      </c>
      <c r="E56" s="57">
        <f t="shared" si="4"/>
        <v>720.13201464858435</v>
      </c>
      <c r="F56" s="57">
        <f t="shared" si="0"/>
        <v>778.6914469874738</v>
      </c>
      <c r="G56" s="57">
        <f t="shared" si="5"/>
        <v>14231.212412301917</v>
      </c>
      <c r="H56" s="57"/>
    </row>
    <row r="57" spans="1:8" x14ac:dyDescent="0.35">
      <c r="A57" s="56">
        <f t="shared" si="1"/>
        <v>44348</v>
      </c>
      <c r="B57" s="34">
        <v>42</v>
      </c>
      <c r="C57" s="39">
        <f t="shared" si="2"/>
        <v>14231.212412301917</v>
      </c>
      <c r="D57" s="57">
        <f t="shared" si="3"/>
        <v>55.738915281515773</v>
      </c>
      <c r="E57" s="57">
        <f t="shared" si="4"/>
        <v>722.95253170595788</v>
      </c>
      <c r="F57" s="57">
        <f t="shared" si="0"/>
        <v>778.69144698747368</v>
      </c>
      <c r="G57" s="57">
        <f t="shared" si="5"/>
        <v>13508.259880595959</v>
      </c>
      <c r="H57" s="57"/>
    </row>
    <row r="58" spans="1:8" x14ac:dyDescent="0.35">
      <c r="A58" s="56">
        <f t="shared" si="1"/>
        <v>44378</v>
      </c>
      <c r="B58" s="34">
        <v>43</v>
      </c>
      <c r="C58" s="39">
        <f t="shared" si="2"/>
        <v>13508.259880595959</v>
      </c>
      <c r="D58" s="57">
        <f t="shared" si="3"/>
        <v>52.907351199000772</v>
      </c>
      <c r="E58" s="57">
        <f t="shared" si="4"/>
        <v>725.78409578847277</v>
      </c>
      <c r="F58" s="57">
        <f t="shared" si="0"/>
        <v>778.69144698747357</v>
      </c>
      <c r="G58" s="57">
        <f t="shared" si="5"/>
        <v>12782.475784807486</v>
      </c>
      <c r="H58" s="57"/>
    </row>
    <row r="59" spans="1:8" x14ac:dyDescent="0.35">
      <c r="A59" s="56">
        <f t="shared" si="1"/>
        <v>44409</v>
      </c>
      <c r="B59" s="34">
        <v>44</v>
      </c>
      <c r="C59" s="39">
        <f t="shared" si="2"/>
        <v>12782.475784807486</v>
      </c>
      <c r="D59" s="57">
        <f t="shared" si="3"/>
        <v>50.064696823829266</v>
      </c>
      <c r="E59" s="57">
        <f t="shared" si="4"/>
        <v>728.62675016364437</v>
      </c>
      <c r="F59" s="57">
        <f t="shared" si="0"/>
        <v>778.69144698747368</v>
      </c>
      <c r="G59" s="57">
        <f t="shared" si="5"/>
        <v>12053.849034643841</v>
      </c>
      <c r="H59" s="57"/>
    </row>
    <row r="60" spans="1:8" x14ac:dyDescent="0.35">
      <c r="A60" s="56">
        <f t="shared" si="1"/>
        <v>44440</v>
      </c>
      <c r="B60" s="34">
        <v>45</v>
      </c>
      <c r="C60" s="39">
        <f t="shared" si="2"/>
        <v>12053.849034643841</v>
      </c>
      <c r="D60" s="57">
        <f t="shared" si="3"/>
        <v>47.210908719021653</v>
      </c>
      <c r="E60" s="57">
        <f t="shared" si="4"/>
        <v>731.48053826845194</v>
      </c>
      <c r="F60" s="57">
        <f t="shared" si="0"/>
        <v>778.69144698747357</v>
      </c>
      <c r="G60" s="57">
        <f t="shared" si="5"/>
        <v>11322.368496375389</v>
      </c>
      <c r="H60" s="57"/>
    </row>
    <row r="61" spans="1:8" x14ac:dyDescent="0.35">
      <c r="A61" s="56">
        <f t="shared" si="1"/>
        <v>44470</v>
      </c>
      <c r="B61" s="34">
        <v>46</v>
      </c>
      <c r="C61" s="39">
        <f t="shared" si="2"/>
        <v>11322.368496375389</v>
      </c>
      <c r="D61" s="57">
        <f t="shared" si="3"/>
        <v>44.345943277470205</v>
      </c>
      <c r="E61" s="57">
        <f t="shared" si="4"/>
        <v>734.34550371000341</v>
      </c>
      <c r="F61" s="57">
        <f t="shared" si="0"/>
        <v>778.69144698747357</v>
      </c>
      <c r="G61" s="57">
        <f t="shared" si="5"/>
        <v>10588.022992665386</v>
      </c>
      <c r="H61" s="57"/>
    </row>
    <row r="62" spans="1:8" x14ac:dyDescent="0.35">
      <c r="A62" s="56">
        <f t="shared" si="1"/>
        <v>44501</v>
      </c>
      <c r="B62" s="34">
        <v>47</v>
      </c>
      <c r="C62" s="39">
        <f t="shared" si="2"/>
        <v>10588.022992665386</v>
      </c>
      <c r="D62" s="57">
        <f t="shared" si="3"/>
        <v>41.469756721272702</v>
      </c>
      <c r="E62" s="57">
        <f t="shared" si="4"/>
        <v>737.22169026620099</v>
      </c>
      <c r="F62" s="57">
        <f t="shared" si="0"/>
        <v>778.69144698747368</v>
      </c>
      <c r="G62" s="57">
        <f t="shared" si="5"/>
        <v>9850.8013023991862</v>
      </c>
      <c r="H62" s="57"/>
    </row>
    <row r="63" spans="1:8" x14ac:dyDescent="0.35">
      <c r="A63" s="56">
        <f t="shared" si="1"/>
        <v>44531</v>
      </c>
      <c r="B63" s="34">
        <v>48</v>
      </c>
      <c r="C63" s="39">
        <f t="shared" si="2"/>
        <v>9850.8013023991862</v>
      </c>
      <c r="D63" s="57">
        <f t="shared" si="3"/>
        <v>38.582305101063412</v>
      </c>
      <c r="E63" s="57">
        <f t="shared" si="4"/>
        <v>740.10914188641027</v>
      </c>
      <c r="F63" s="57">
        <f t="shared" si="0"/>
        <v>778.69144698747368</v>
      </c>
      <c r="G63" s="57">
        <f t="shared" si="5"/>
        <v>9110.6921605127754</v>
      </c>
      <c r="H63" s="57"/>
    </row>
    <row r="64" spans="1:8" x14ac:dyDescent="0.35">
      <c r="A64" s="56">
        <f t="shared" si="1"/>
        <v>44562</v>
      </c>
      <c r="B64" s="34">
        <v>49</v>
      </c>
      <c r="C64" s="39">
        <f t="shared" si="2"/>
        <v>9110.6921605127754</v>
      </c>
      <c r="D64" s="57">
        <f t="shared" si="3"/>
        <v>35.683544295341648</v>
      </c>
      <c r="E64" s="57">
        <f t="shared" si="4"/>
        <v>743.00790269213201</v>
      </c>
      <c r="F64" s="57">
        <f t="shared" si="0"/>
        <v>778.69144698747368</v>
      </c>
      <c r="G64" s="57">
        <f t="shared" si="5"/>
        <v>8367.6842578206433</v>
      </c>
      <c r="H64" s="57"/>
    </row>
    <row r="65" spans="1:8" x14ac:dyDescent="0.35">
      <c r="A65" s="56">
        <f t="shared" si="1"/>
        <v>44593</v>
      </c>
      <c r="B65" s="34">
        <v>50</v>
      </c>
      <c r="C65" s="39">
        <f t="shared" si="2"/>
        <v>8367.6842578206433</v>
      </c>
      <c r="D65" s="57">
        <f t="shared" si="3"/>
        <v>32.773430009797451</v>
      </c>
      <c r="E65" s="57">
        <f t="shared" si="4"/>
        <v>745.91801697767619</v>
      </c>
      <c r="F65" s="57">
        <f t="shared" si="0"/>
        <v>778.69144698747368</v>
      </c>
      <c r="G65" s="57">
        <f t="shared" si="5"/>
        <v>7621.7662408429669</v>
      </c>
      <c r="H65" s="57"/>
    </row>
    <row r="66" spans="1:8" x14ac:dyDescent="0.35">
      <c r="A66" s="56">
        <f t="shared" si="1"/>
        <v>44621</v>
      </c>
      <c r="B66" s="34">
        <v>51</v>
      </c>
      <c r="C66" s="39">
        <f t="shared" si="2"/>
        <v>7621.7662408429669</v>
      </c>
      <c r="D66" s="57">
        <f t="shared" si="3"/>
        <v>29.851917776634892</v>
      </c>
      <c r="E66" s="57">
        <f t="shared" si="4"/>
        <v>748.8395292108388</v>
      </c>
      <c r="F66" s="57">
        <f t="shared" si="0"/>
        <v>778.69144698747368</v>
      </c>
      <c r="G66" s="57">
        <f t="shared" si="5"/>
        <v>6872.926711632128</v>
      </c>
      <c r="H66" s="57"/>
    </row>
    <row r="67" spans="1:8" x14ac:dyDescent="0.35">
      <c r="A67" s="56">
        <f t="shared" si="1"/>
        <v>44652</v>
      </c>
      <c r="B67" s="34">
        <v>52</v>
      </c>
      <c r="C67" s="39">
        <f t="shared" si="2"/>
        <v>6872.926711632128</v>
      </c>
      <c r="D67" s="57">
        <f t="shared" si="3"/>
        <v>26.918962953892439</v>
      </c>
      <c r="E67" s="57">
        <f t="shared" si="4"/>
        <v>751.77248403358124</v>
      </c>
      <c r="F67" s="57">
        <f t="shared" si="0"/>
        <v>778.69144698747368</v>
      </c>
      <c r="G67" s="57">
        <f t="shared" si="5"/>
        <v>6121.1542275985466</v>
      </c>
      <c r="H67" s="57"/>
    </row>
    <row r="68" spans="1:8" x14ac:dyDescent="0.35">
      <c r="A68" s="56">
        <f t="shared" si="1"/>
        <v>44682</v>
      </c>
      <c r="B68" s="34">
        <v>53</v>
      </c>
      <c r="C68" s="39">
        <f t="shared" si="2"/>
        <v>6121.1542275985466</v>
      </c>
      <c r="D68" s="57">
        <f t="shared" si="3"/>
        <v>23.974520724760907</v>
      </c>
      <c r="E68" s="57">
        <f t="shared" si="4"/>
        <v>754.71692626271283</v>
      </c>
      <c r="F68" s="57">
        <f t="shared" si="0"/>
        <v>778.69144698747368</v>
      </c>
      <c r="G68" s="57">
        <f t="shared" si="5"/>
        <v>5366.4373013358336</v>
      </c>
      <c r="H68" s="57"/>
    </row>
    <row r="69" spans="1:8" x14ac:dyDescent="0.35">
      <c r="A69" s="56">
        <f t="shared" si="1"/>
        <v>44713</v>
      </c>
      <c r="B69" s="34">
        <v>54</v>
      </c>
      <c r="C69" s="39">
        <f t="shared" si="2"/>
        <v>5366.4373013358336</v>
      </c>
      <c r="D69" s="57">
        <f t="shared" si="3"/>
        <v>21.018546096898618</v>
      </c>
      <c r="E69" s="57">
        <f t="shared" si="4"/>
        <v>757.67290089057508</v>
      </c>
      <c r="F69" s="57">
        <f t="shared" si="0"/>
        <v>778.69144698747368</v>
      </c>
      <c r="G69" s="57">
        <f t="shared" si="5"/>
        <v>4608.7644004452586</v>
      </c>
      <c r="H69" s="57"/>
    </row>
    <row r="70" spans="1:8" x14ac:dyDescent="0.35">
      <c r="A70" s="56">
        <f t="shared" si="1"/>
        <v>44743</v>
      </c>
      <c r="B70" s="34">
        <v>55</v>
      </c>
      <c r="C70" s="39">
        <f t="shared" si="2"/>
        <v>4608.7644004452586</v>
      </c>
      <c r="D70" s="57">
        <f t="shared" si="3"/>
        <v>18.050993901743869</v>
      </c>
      <c r="E70" s="57">
        <f t="shared" si="4"/>
        <v>760.64045308572975</v>
      </c>
      <c r="F70" s="57">
        <f t="shared" si="0"/>
        <v>778.69144698747357</v>
      </c>
      <c r="G70" s="57">
        <f t="shared" si="5"/>
        <v>3848.1239473595288</v>
      </c>
      <c r="H70" s="57"/>
    </row>
    <row r="71" spans="1:8" x14ac:dyDescent="0.35">
      <c r="A71" s="56">
        <f t="shared" si="1"/>
        <v>44774</v>
      </c>
      <c r="B71" s="34">
        <v>56</v>
      </c>
      <c r="C71" s="39">
        <f t="shared" si="2"/>
        <v>3848.1239473595288</v>
      </c>
      <c r="D71" s="57">
        <f t="shared" si="3"/>
        <v>15.071818793824754</v>
      </c>
      <c r="E71" s="57">
        <f t="shared" si="4"/>
        <v>763.61962819364874</v>
      </c>
      <c r="F71" s="57">
        <f t="shared" si="0"/>
        <v>778.69144698747346</v>
      </c>
      <c r="G71" s="57">
        <f t="shared" si="5"/>
        <v>3084.5043191658801</v>
      </c>
      <c r="H71" s="57"/>
    </row>
    <row r="72" spans="1:8" x14ac:dyDescent="0.35">
      <c r="A72" s="56">
        <f t="shared" si="1"/>
        <v>44805</v>
      </c>
      <c r="B72" s="34">
        <v>57</v>
      </c>
      <c r="C72" s="39">
        <f t="shared" si="2"/>
        <v>3084.5043191658801</v>
      </c>
      <c r="D72" s="57">
        <f t="shared" si="3"/>
        <v>12.080975250066297</v>
      </c>
      <c r="E72" s="57">
        <f t="shared" si="4"/>
        <v>766.61047173740735</v>
      </c>
      <c r="F72" s="57">
        <f t="shared" si="0"/>
        <v>778.69144698747368</v>
      </c>
      <c r="G72" s="57">
        <f t="shared" si="5"/>
        <v>2317.8938474284728</v>
      </c>
      <c r="H72" s="57"/>
    </row>
    <row r="73" spans="1:8" x14ac:dyDescent="0.35">
      <c r="A73" s="56">
        <f t="shared" si="1"/>
        <v>44835</v>
      </c>
      <c r="B73" s="34">
        <v>58</v>
      </c>
      <c r="C73" s="39">
        <f t="shared" si="2"/>
        <v>2317.8938474284728</v>
      </c>
      <c r="D73" s="57">
        <f t="shared" si="3"/>
        <v>9.0784175690947855</v>
      </c>
      <c r="E73" s="57">
        <f t="shared" si="4"/>
        <v>769.6130294183788</v>
      </c>
      <c r="F73" s="57">
        <f t="shared" si="0"/>
        <v>778.69144698747357</v>
      </c>
      <c r="G73" s="57">
        <f t="shared" si="5"/>
        <v>1548.280818010094</v>
      </c>
      <c r="H73" s="57"/>
    </row>
    <row r="74" spans="1:8" x14ac:dyDescent="0.35">
      <c r="A74" s="56">
        <f t="shared" si="1"/>
        <v>44866</v>
      </c>
      <c r="B74" s="34">
        <v>59</v>
      </c>
      <c r="C74" s="39">
        <f t="shared" si="2"/>
        <v>1548.280818010094</v>
      </c>
      <c r="D74" s="57">
        <f t="shared" si="3"/>
        <v>6.0640998705394669</v>
      </c>
      <c r="E74" s="57">
        <f t="shared" si="4"/>
        <v>772.62734711693417</v>
      </c>
      <c r="F74" s="57">
        <f t="shared" si="0"/>
        <v>778.69144698747368</v>
      </c>
      <c r="G74" s="61">
        <f t="shared" si="5"/>
        <v>775.65347089315981</v>
      </c>
      <c r="H74" s="57"/>
    </row>
    <row r="75" spans="1:8" x14ac:dyDescent="0.35">
      <c r="A75" s="56">
        <f t="shared" si="1"/>
        <v>44896</v>
      </c>
      <c r="B75" s="34">
        <v>60</v>
      </c>
      <c r="C75" s="39">
        <f t="shared" si="2"/>
        <v>775.65347089315981</v>
      </c>
      <c r="D75" s="57">
        <f t="shared" si="3"/>
        <v>3.0379760943314738</v>
      </c>
      <c r="E75" s="57">
        <f t="shared" si="4"/>
        <v>775.65347089314218</v>
      </c>
      <c r="F75" s="57">
        <f t="shared" si="0"/>
        <v>778.69144698747368</v>
      </c>
      <c r="G75" s="61">
        <f t="shared" si="5"/>
        <v>1.7621459846850485E-11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33"/>
  <sheetViews>
    <sheetView workbookViewId="0">
      <selection activeCell="K32" sqref="K32"/>
    </sheetView>
  </sheetViews>
  <sheetFormatPr defaultRowHeight="14.5" x14ac:dyDescent="0.35"/>
  <cols>
    <col min="1" max="1" width="9.1796875" style="67"/>
    <col min="2" max="2" width="7.81640625" style="67" customWidth="1"/>
    <col min="3" max="3" width="14.54296875" style="67" customWidth="1"/>
    <col min="4" max="4" width="14.453125" style="67" customWidth="1"/>
    <col min="5" max="7" width="14.54296875" style="67" customWidth="1"/>
    <col min="8" max="256" width="9.1796875" style="67"/>
  </cols>
  <sheetData>
    <row r="1" spans="1:13" x14ac:dyDescent="0.35">
      <c r="A1" s="65"/>
      <c r="B1" s="65"/>
      <c r="C1" s="65"/>
      <c r="D1" s="65"/>
      <c r="E1" s="65"/>
      <c r="F1" s="65"/>
      <c r="G1" s="66"/>
    </row>
    <row r="2" spans="1:13" x14ac:dyDescent="0.35">
      <c r="A2" s="65"/>
      <c r="B2" s="65"/>
      <c r="C2" s="65"/>
      <c r="D2" s="65"/>
      <c r="E2" s="65"/>
      <c r="F2" s="68"/>
      <c r="G2" s="69"/>
    </row>
    <row r="3" spans="1:13" x14ac:dyDescent="0.35">
      <c r="A3" s="65"/>
      <c r="B3" s="65"/>
      <c r="C3" s="65"/>
      <c r="D3" s="65"/>
      <c r="E3" s="65"/>
      <c r="F3" s="68"/>
      <c r="G3" s="69"/>
    </row>
    <row r="4" spans="1:13" ht="21" x14ac:dyDescent="0.5">
      <c r="A4" s="65"/>
      <c r="B4" s="70" t="s">
        <v>59</v>
      </c>
      <c r="C4" s="65"/>
      <c r="D4" s="65"/>
      <c r="E4" s="71"/>
      <c r="F4" s="72"/>
      <c r="G4" s="65"/>
      <c r="K4" s="73"/>
      <c r="L4" s="74"/>
    </row>
    <row r="5" spans="1:13" x14ac:dyDescent="0.35">
      <c r="A5" s="65"/>
      <c r="B5" s="65"/>
      <c r="C5" s="65"/>
      <c r="D5" s="65"/>
      <c r="E5" s="65"/>
      <c r="F5" s="72"/>
      <c r="G5" s="65"/>
      <c r="K5" s="75"/>
      <c r="L5" s="74"/>
    </row>
    <row r="6" spans="1:13" x14ac:dyDescent="0.35">
      <c r="A6" s="65"/>
      <c r="B6" s="76" t="s">
        <v>37</v>
      </c>
      <c r="C6" s="77"/>
      <c r="D6" s="78"/>
      <c r="E6" s="79">
        <v>43466</v>
      </c>
      <c r="F6" s="80"/>
      <c r="G6" s="65"/>
      <c r="K6" s="81"/>
      <c r="L6" s="81"/>
    </row>
    <row r="7" spans="1:13" x14ac:dyDescent="0.35">
      <c r="A7" s="65"/>
      <c r="B7" s="82" t="s">
        <v>38</v>
      </c>
      <c r="C7" s="83"/>
      <c r="E7" s="84">
        <v>60</v>
      </c>
      <c r="F7" s="85" t="s">
        <v>39</v>
      </c>
      <c r="G7" s="65"/>
      <c r="K7" s="86"/>
      <c r="L7" s="86"/>
    </row>
    <row r="8" spans="1:13" x14ac:dyDescent="0.35">
      <c r="A8" s="65"/>
      <c r="B8" s="82" t="s">
        <v>60</v>
      </c>
      <c r="C8" s="83"/>
      <c r="E8" s="87">
        <f>(12201+57000+3303.26)*1.07</f>
        <v>77579.558199999999</v>
      </c>
      <c r="F8" s="85" t="s">
        <v>61</v>
      </c>
      <c r="G8" s="65"/>
      <c r="K8" s="86"/>
      <c r="L8" s="86"/>
    </row>
    <row r="9" spans="1:13" x14ac:dyDescent="0.35">
      <c r="A9" s="65"/>
      <c r="B9" s="82" t="s">
        <v>62</v>
      </c>
      <c r="C9" s="83"/>
      <c r="E9" s="88">
        <v>1</v>
      </c>
      <c r="F9" s="85"/>
      <c r="G9" s="65"/>
      <c r="K9" s="89"/>
      <c r="L9" s="89"/>
    </row>
    <row r="10" spans="1:13" x14ac:dyDescent="0.35">
      <c r="A10" s="65"/>
      <c r="B10" s="82" t="s">
        <v>40</v>
      </c>
      <c r="C10" s="83"/>
      <c r="D10" s="90">
        <f>E6-1</f>
        <v>43465</v>
      </c>
      <c r="E10" s="87">
        <f>E8</f>
        <v>77579.558199999999</v>
      </c>
      <c r="F10" s="85" t="s">
        <v>61</v>
      </c>
      <c r="G10" s="65"/>
      <c r="K10" s="89"/>
      <c r="L10" s="89"/>
    </row>
    <row r="11" spans="1:13" x14ac:dyDescent="0.35">
      <c r="A11" s="65"/>
      <c r="B11" s="82" t="s">
        <v>63</v>
      </c>
      <c r="C11" s="83"/>
      <c r="D11" s="90">
        <f>EDATE(D10,E7)</f>
        <v>45291</v>
      </c>
      <c r="E11" s="87">
        <v>0</v>
      </c>
      <c r="F11" s="85" t="s">
        <v>61</v>
      </c>
      <c r="G11" s="65"/>
      <c r="K11" s="86"/>
      <c r="L11" s="86"/>
      <c r="M11" s="89"/>
    </row>
    <row r="12" spans="1:13" x14ac:dyDescent="0.35">
      <c r="A12" s="65"/>
      <c r="B12" s="91" t="s">
        <v>64</v>
      </c>
      <c r="C12" s="92"/>
      <c r="D12" s="93"/>
      <c r="E12" s="94">
        <v>4.2999999999999997E-2</v>
      </c>
      <c r="F12" s="95"/>
      <c r="G12" s="96"/>
      <c r="K12" s="86"/>
      <c r="L12" s="86"/>
      <c r="M12" s="89"/>
    </row>
    <row r="13" spans="1:13" x14ac:dyDescent="0.35">
      <c r="A13" s="65"/>
      <c r="B13" s="84"/>
      <c r="C13" s="83"/>
      <c r="E13" s="97"/>
      <c r="F13" s="84"/>
      <c r="G13" s="96"/>
      <c r="K13" s="86"/>
      <c r="L13" s="86"/>
      <c r="M13" s="89"/>
    </row>
    <row r="14" spans="1:13" x14ac:dyDescent="0.35">
      <c r="K14" s="86"/>
      <c r="L14" s="86"/>
      <c r="M14" s="89"/>
    </row>
    <row r="15" spans="1:13" ht="15" thickBot="1" x14ac:dyDescent="0.4">
      <c r="A15" s="98" t="s">
        <v>41</v>
      </c>
      <c r="B15" s="98" t="s">
        <v>42</v>
      </c>
      <c r="C15" s="98" t="s">
        <v>43</v>
      </c>
      <c r="D15" s="98" t="s">
        <v>44</v>
      </c>
      <c r="E15" s="98" t="s">
        <v>45</v>
      </c>
      <c r="F15" s="98" t="s">
        <v>46</v>
      </c>
      <c r="G15" s="98" t="s">
        <v>47</v>
      </c>
      <c r="K15" s="86"/>
      <c r="L15" s="86"/>
      <c r="M15" s="89"/>
    </row>
    <row r="16" spans="1:13" x14ac:dyDescent="0.35">
      <c r="A16" s="99">
        <f>E6</f>
        <v>43466</v>
      </c>
      <c r="B16" s="83">
        <v>1</v>
      </c>
      <c r="C16" s="72">
        <f>E10</f>
        <v>77579.558199999999</v>
      </c>
      <c r="D16" s="100">
        <f>ROUND(C16*$E$12/12,3)</f>
        <v>277.99299999999999</v>
      </c>
      <c r="E16" s="100">
        <f>PPMT($E$12/12,B16,$E$7,-$E$10,$E$11,0)</f>
        <v>1161.2791593322756</v>
      </c>
      <c r="F16" s="100">
        <f>ROUND(PMT($E$12/12,E7,-E10,E11),3)</f>
        <v>1439.2729999999999</v>
      </c>
      <c r="G16" s="100">
        <f>ROUND(C16-E16,3)</f>
        <v>76418.278999999995</v>
      </c>
      <c r="K16" s="86"/>
      <c r="L16" s="86"/>
      <c r="M16" s="89"/>
    </row>
    <row r="17" spans="1:13" x14ac:dyDescent="0.35">
      <c r="A17" s="99">
        <f>EDATE(A16,1)</f>
        <v>43497</v>
      </c>
      <c r="B17" s="83">
        <v>2</v>
      </c>
      <c r="C17" s="72">
        <f>G16</f>
        <v>76418.278999999995</v>
      </c>
      <c r="D17" s="100">
        <f t="shared" ref="D17:D73" si="0">ROUND(C17*$E$12/12,3)</f>
        <v>273.83199999999999</v>
      </c>
      <c r="E17" s="100">
        <f t="shared" ref="E17:E73" si="1">PPMT($E$12/12,B17,$E$7,-$E$10,$E$11,0)</f>
        <v>1165.4404096532166</v>
      </c>
      <c r="F17" s="100">
        <f>F16</f>
        <v>1439.2729999999999</v>
      </c>
      <c r="G17" s="100">
        <f t="shared" ref="G17:G73" si="2">ROUND(C17-E17,3)</f>
        <v>75252.839000000007</v>
      </c>
      <c r="K17" s="86"/>
      <c r="L17" s="86"/>
      <c r="M17" s="89"/>
    </row>
    <row r="18" spans="1:13" x14ac:dyDescent="0.35">
      <c r="A18" s="99">
        <f>EDATE(A17,1)</f>
        <v>43525</v>
      </c>
      <c r="B18" s="83">
        <v>3</v>
      </c>
      <c r="C18" s="72">
        <f>G17</f>
        <v>75252.839000000007</v>
      </c>
      <c r="D18" s="100">
        <f t="shared" si="0"/>
        <v>269.65600000000001</v>
      </c>
      <c r="E18" s="100">
        <f t="shared" si="1"/>
        <v>1169.6165711211404</v>
      </c>
      <c r="F18" s="100">
        <f t="shared" ref="F18:F75" si="3">F17</f>
        <v>1439.2729999999999</v>
      </c>
      <c r="G18" s="100">
        <f t="shared" si="2"/>
        <v>74083.221999999994</v>
      </c>
      <c r="K18" s="86"/>
      <c r="L18" s="86"/>
      <c r="M18" s="89"/>
    </row>
    <row r="19" spans="1:13" x14ac:dyDescent="0.35">
      <c r="A19" s="99">
        <f t="shared" ref="A19:A75" si="4">EDATE(A18,1)</f>
        <v>43556</v>
      </c>
      <c r="B19" s="83">
        <v>4</v>
      </c>
      <c r="C19" s="72">
        <f t="shared" ref="C19:C73" si="5">G18</f>
        <v>74083.221999999994</v>
      </c>
      <c r="D19" s="100">
        <f t="shared" si="0"/>
        <v>265.46499999999997</v>
      </c>
      <c r="E19" s="100">
        <f t="shared" si="1"/>
        <v>1173.807697167658</v>
      </c>
      <c r="F19" s="100">
        <f t="shared" si="3"/>
        <v>1439.2729999999999</v>
      </c>
      <c r="G19" s="100">
        <f t="shared" si="2"/>
        <v>72909.414000000004</v>
      </c>
      <c r="K19" s="86"/>
      <c r="L19" s="86"/>
      <c r="M19" s="89"/>
    </row>
    <row r="20" spans="1:13" x14ac:dyDescent="0.35">
      <c r="A20" s="99">
        <f t="shared" si="4"/>
        <v>43586</v>
      </c>
      <c r="B20" s="83">
        <v>5</v>
      </c>
      <c r="C20" s="72">
        <f t="shared" si="5"/>
        <v>72909.414000000004</v>
      </c>
      <c r="D20" s="100">
        <f t="shared" si="0"/>
        <v>261.25900000000001</v>
      </c>
      <c r="E20" s="100">
        <f t="shared" si="1"/>
        <v>1178.0138414158421</v>
      </c>
      <c r="F20" s="100">
        <f t="shared" si="3"/>
        <v>1439.2729999999999</v>
      </c>
      <c r="G20" s="100">
        <f t="shared" si="2"/>
        <v>71731.399999999994</v>
      </c>
      <c r="K20" s="86"/>
      <c r="L20" s="86"/>
      <c r="M20" s="89"/>
    </row>
    <row r="21" spans="1:13" x14ac:dyDescent="0.35">
      <c r="A21" s="99">
        <f t="shared" si="4"/>
        <v>43617</v>
      </c>
      <c r="B21" s="83">
        <v>6</v>
      </c>
      <c r="C21" s="72">
        <f t="shared" si="5"/>
        <v>71731.399999999994</v>
      </c>
      <c r="D21" s="100">
        <f t="shared" si="0"/>
        <v>257.03800000000001</v>
      </c>
      <c r="E21" s="100">
        <f t="shared" si="1"/>
        <v>1182.2350576809154</v>
      </c>
      <c r="F21" s="100">
        <f t="shared" si="3"/>
        <v>1439.2729999999999</v>
      </c>
      <c r="G21" s="100">
        <f t="shared" si="2"/>
        <v>70549.164999999994</v>
      </c>
      <c r="K21" s="86"/>
      <c r="L21" s="86"/>
      <c r="M21" s="89"/>
    </row>
    <row r="22" spans="1:13" x14ac:dyDescent="0.35">
      <c r="A22" s="99">
        <f t="shared" si="4"/>
        <v>43647</v>
      </c>
      <c r="B22" s="83">
        <v>7</v>
      </c>
      <c r="C22" s="72">
        <f t="shared" si="5"/>
        <v>70549.164999999994</v>
      </c>
      <c r="D22" s="100">
        <f t="shared" si="0"/>
        <v>252.80099999999999</v>
      </c>
      <c r="E22" s="100">
        <f t="shared" si="1"/>
        <v>1186.4713999709388</v>
      </c>
      <c r="F22" s="100">
        <f t="shared" si="3"/>
        <v>1439.2729999999999</v>
      </c>
      <c r="G22" s="100">
        <f t="shared" si="2"/>
        <v>69362.694000000003</v>
      </c>
      <c r="K22" s="86"/>
      <c r="L22" s="86"/>
      <c r="M22" s="89"/>
    </row>
    <row r="23" spans="1:13" x14ac:dyDescent="0.35">
      <c r="A23" s="99">
        <f>EDATE(A22,1)</f>
        <v>43678</v>
      </c>
      <c r="B23" s="83">
        <v>8</v>
      </c>
      <c r="C23" s="72">
        <f t="shared" si="5"/>
        <v>69362.694000000003</v>
      </c>
      <c r="D23" s="100">
        <f t="shared" si="0"/>
        <v>248.55</v>
      </c>
      <c r="E23" s="100">
        <f t="shared" si="1"/>
        <v>1190.7229224875014</v>
      </c>
      <c r="F23" s="100">
        <f t="shared" si="3"/>
        <v>1439.2729999999999</v>
      </c>
      <c r="G23" s="100">
        <f t="shared" si="2"/>
        <v>68171.971000000005</v>
      </c>
      <c r="K23" s="86"/>
      <c r="L23" s="86"/>
      <c r="M23" s="89"/>
    </row>
    <row r="24" spans="1:13" x14ac:dyDescent="0.35">
      <c r="A24" s="99">
        <f t="shared" si="4"/>
        <v>43709</v>
      </c>
      <c r="B24" s="83">
        <v>9</v>
      </c>
      <c r="C24" s="72">
        <f t="shared" si="5"/>
        <v>68171.971000000005</v>
      </c>
      <c r="D24" s="100">
        <f t="shared" si="0"/>
        <v>244.28299999999999</v>
      </c>
      <c r="E24" s="100">
        <f t="shared" si="1"/>
        <v>1194.989679626415</v>
      </c>
      <c r="F24" s="100">
        <f t="shared" si="3"/>
        <v>1439.2729999999999</v>
      </c>
      <c r="G24" s="100">
        <f t="shared" si="2"/>
        <v>66976.981</v>
      </c>
      <c r="K24" s="86"/>
      <c r="L24" s="86"/>
      <c r="M24" s="89"/>
    </row>
    <row r="25" spans="1:13" x14ac:dyDescent="0.35">
      <c r="A25" s="99">
        <f t="shared" si="4"/>
        <v>43739</v>
      </c>
      <c r="B25" s="83">
        <v>10</v>
      </c>
      <c r="C25" s="72">
        <f t="shared" si="5"/>
        <v>66976.981</v>
      </c>
      <c r="D25" s="100">
        <f t="shared" si="0"/>
        <v>240.001</v>
      </c>
      <c r="E25" s="100">
        <f t="shared" si="1"/>
        <v>1199.2717259784097</v>
      </c>
      <c r="F25" s="100">
        <f t="shared" si="3"/>
        <v>1439.2729999999999</v>
      </c>
      <c r="G25" s="100">
        <f t="shared" si="2"/>
        <v>65777.709000000003</v>
      </c>
      <c r="K25" s="86"/>
      <c r="L25" s="86"/>
      <c r="M25" s="89"/>
    </row>
    <row r="26" spans="1:13" x14ac:dyDescent="0.35">
      <c r="A26" s="99">
        <f t="shared" si="4"/>
        <v>43770</v>
      </c>
      <c r="B26" s="83">
        <v>11</v>
      </c>
      <c r="C26" s="72">
        <f t="shared" si="5"/>
        <v>65777.709000000003</v>
      </c>
      <c r="D26" s="100">
        <f t="shared" si="0"/>
        <v>235.703</v>
      </c>
      <c r="E26" s="100">
        <f t="shared" si="1"/>
        <v>1203.5691163298322</v>
      </c>
      <c r="F26" s="100">
        <f t="shared" si="3"/>
        <v>1439.2729999999999</v>
      </c>
      <c r="G26" s="100">
        <f t="shared" si="2"/>
        <v>64574.14</v>
      </c>
    </row>
    <row r="27" spans="1:13" x14ac:dyDescent="0.35">
      <c r="A27" s="99">
        <f t="shared" si="4"/>
        <v>43800</v>
      </c>
      <c r="B27" s="83">
        <v>12</v>
      </c>
      <c r="C27" s="72">
        <f t="shared" si="5"/>
        <v>64574.14</v>
      </c>
      <c r="D27" s="100">
        <f t="shared" si="0"/>
        <v>231.39099999999999</v>
      </c>
      <c r="E27" s="100">
        <f t="shared" si="1"/>
        <v>1207.8819056633472</v>
      </c>
      <c r="F27" s="100">
        <f t="shared" si="3"/>
        <v>1439.2729999999999</v>
      </c>
      <c r="G27" s="100">
        <f t="shared" si="2"/>
        <v>63366.258000000002</v>
      </c>
    </row>
    <row r="28" spans="1:13" x14ac:dyDescent="0.35">
      <c r="A28" s="99">
        <f t="shared" si="4"/>
        <v>43831</v>
      </c>
      <c r="B28" s="83">
        <v>13</v>
      </c>
      <c r="C28" s="72">
        <f t="shared" si="5"/>
        <v>63366.258000000002</v>
      </c>
      <c r="D28" s="100">
        <f t="shared" si="0"/>
        <v>227.06200000000001</v>
      </c>
      <c r="E28" s="100">
        <f t="shared" si="1"/>
        <v>1212.2101491586409</v>
      </c>
      <c r="F28" s="100">
        <f t="shared" si="3"/>
        <v>1439.2729999999999</v>
      </c>
      <c r="G28" s="100">
        <f t="shared" si="2"/>
        <v>62154.048000000003</v>
      </c>
    </row>
    <row r="29" spans="1:13" x14ac:dyDescent="0.35">
      <c r="A29" s="99">
        <f t="shared" si="4"/>
        <v>43862</v>
      </c>
      <c r="B29" s="83">
        <v>14</v>
      </c>
      <c r="C29" s="72">
        <f t="shared" si="5"/>
        <v>62154.048000000003</v>
      </c>
      <c r="D29" s="100">
        <f t="shared" si="0"/>
        <v>222.71899999999999</v>
      </c>
      <c r="E29" s="100">
        <f t="shared" si="1"/>
        <v>1216.5539021931261</v>
      </c>
      <c r="F29" s="100">
        <f t="shared" si="3"/>
        <v>1439.2729999999999</v>
      </c>
      <c r="G29" s="100">
        <f t="shared" si="2"/>
        <v>60937.493999999999</v>
      </c>
    </row>
    <row r="30" spans="1:13" x14ac:dyDescent="0.35">
      <c r="A30" s="99">
        <f t="shared" si="4"/>
        <v>43891</v>
      </c>
      <c r="B30" s="83">
        <v>15</v>
      </c>
      <c r="C30" s="72">
        <f t="shared" si="5"/>
        <v>60937.493999999999</v>
      </c>
      <c r="D30" s="100">
        <f t="shared" si="0"/>
        <v>218.35900000000001</v>
      </c>
      <c r="E30" s="100">
        <f t="shared" si="1"/>
        <v>1220.9132203426516</v>
      </c>
      <c r="F30" s="100">
        <f t="shared" si="3"/>
        <v>1439.2729999999999</v>
      </c>
      <c r="G30" s="100">
        <f t="shared" si="2"/>
        <v>59716.580999999998</v>
      </c>
    </row>
    <row r="31" spans="1:13" x14ac:dyDescent="0.35">
      <c r="A31" s="99">
        <f t="shared" si="4"/>
        <v>43922</v>
      </c>
      <c r="B31" s="83">
        <v>16</v>
      </c>
      <c r="C31" s="72">
        <f t="shared" si="5"/>
        <v>59716.580999999998</v>
      </c>
      <c r="D31" s="100">
        <f t="shared" si="0"/>
        <v>213.98400000000001</v>
      </c>
      <c r="E31" s="100">
        <f t="shared" si="1"/>
        <v>1225.2881593822128</v>
      </c>
      <c r="F31" s="100">
        <f t="shared" si="3"/>
        <v>1439.2729999999999</v>
      </c>
      <c r="G31" s="100">
        <f t="shared" si="2"/>
        <v>58491.292999999998</v>
      </c>
    </row>
    <row r="32" spans="1:13" x14ac:dyDescent="0.35">
      <c r="A32" s="99">
        <f t="shared" si="4"/>
        <v>43952</v>
      </c>
      <c r="B32" s="83">
        <v>17</v>
      </c>
      <c r="C32" s="72">
        <f t="shared" si="5"/>
        <v>58491.292999999998</v>
      </c>
      <c r="D32" s="100">
        <f t="shared" si="0"/>
        <v>209.59399999999999</v>
      </c>
      <c r="E32" s="100">
        <f t="shared" si="1"/>
        <v>1229.6787752866658</v>
      </c>
      <c r="F32" s="100">
        <f t="shared" si="3"/>
        <v>1439.2729999999999</v>
      </c>
      <c r="G32" s="100">
        <f t="shared" si="2"/>
        <v>57261.614000000001</v>
      </c>
    </row>
    <row r="33" spans="1:7" x14ac:dyDescent="0.35">
      <c r="A33" s="99">
        <f t="shared" si="4"/>
        <v>43983</v>
      </c>
      <c r="B33" s="83">
        <v>18</v>
      </c>
      <c r="C33" s="72">
        <f t="shared" si="5"/>
        <v>57261.614000000001</v>
      </c>
      <c r="D33" s="100">
        <f t="shared" si="0"/>
        <v>205.18700000000001</v>
      </c>
      <c r="E33" s="100">
        <f t="shared" si="1"/>
        <v>1234.0851242314427</v>
      </c>
      <c r="F33" s="100">
        <f t="shared" si="3"/>
        <v>1439.2729999999999</v>
      </c>
      <c r="G33" s="100">
        <f t="shared" si="2"/>
        <v>56027.529000000002</v>
      </c>
    </row>
    <row r="34" spans="1:7" x14ac:dyDescent="0.35">
      <c r="A34" s="99">
        <f t="shared" si="4"/>
        <v>44013</v>
      </c>
      <c r="B34" s="83">
        <v>19</v>
      </c>
      <c r="C34" s="72">
        <f t="shared" si="5"/>
        <v>56027.529000000002</v>
      </c>
      <c r="D34" s="100">
        <f t="shared" si="0"/>
        <v>200.76499999999999</v>
      </c>
      <c r="E34" s="100">
        <f t="shared" si="1"/>
        <v>1238.5072625932721</v>
      </c>
      <c r="F34" s="100">
        <f t="shared" si="3"/>
        <v>1439.2729999999999</v>
      </c>
      <c r="G34" s="100">
        <f t="shared" si="2"/>
        <v>54789.021999999997</v>
      </c>
    </row>
    <row r="35" spans="1:7" x14ac:dyDescent="0.35">
      <c r="A35" s="99">
        <f t="shared" si="4"/>
        <v>44044</v>
      </c>
      <c r="B35" s="83">
        <v>20</v>
      </c>
      <c r="C35" s="72">
        <f t="shared" si="5"/>
        <v>54789.021999999997</v>
      </c>
      <c r="D35" s="100">
        <f t="shared" si="0"/>
        <v>196.327</v>
      </c>
      <c r="E35" s="100">
        <f t="shared" si="1"/>
        <v>1242.9452469508983</v>
      </c>
      <c r="F35" s="100">
        <f t="shared" si="3"/>
        <v>1439.2729999999999</v>
      </c>
      <c r="G35" s="100">
        <f t="shared" si="2"/>
        <v>53546.076999999997</v>
      </c>
    </row>
    <row r="36" spans="1:7" x14ac:dyDescent="0.35">
      <c r="A36" s="99">
        <f t="shared" si="4"/>
        <v>44075</v>
      </c>
      <c r="B36" s="83">
        <v>21</v>
      </c>
      <c r="C36" s="72">
        <f t="shared" si="5"/>
        <v>53546.076999999997</v>
      </c>
      <c r="D36" s="100">
        <f t="shared" si="0"/>
        <v>191.87299999999999</v>
      </c>
      <c r="E36" s="100">
        <f t="shared" si="1"/>
        <v>1247.3991340858054</v>
      </c>
      <c r="F36" s="100">
        <f t="shared" si="3"/>
        <v>1439.2729999999999</v>
      </c>
      <c r="G36" s="100">
        <f t="shared" si="2"/>
        <v>52298.678</v>
      </c>
    </row>
    <row r="37" spans="1:7" x14ac:dyDescent="0.35">
      <c r="A37" s="99">
        <f t="shared" si="4"/>
        <v>44105</v>
      </c>
      <c r="B37" s="83">
        <v>22</v>
      </c>
      <c r="C37" s="72">
        <f t="shared" si="5"/>
        <v>52298.678</v>
      </c>
      <c r="D37" s="100">
        <f t="shared" si="0"/>
        <v>187.404</v>
      </c>
      <c r="E37" s="100">
        <f t="shared" si="1"/>
        <v>1251.8689809829461</v>
      </c>
      <c r="F37" s="100">
        <f t="shared" si="3"/>
        <v>1439.2729999999999</v>
      </c>
      <c r="G37" s="100">
        <f t="shared" si="2"/>
        <v>51046.809000000001</v>
      </c>
    </row>
    <row r="38" spans="1:7" x14ac:dyDescent="0.35">
      <c r="A38" s="99">
        <f t="shared" si="4"/>
        <v>44136</v>
      </c>
      <c r="B38" s="83">
        <v>23</v>
      </c>
      <c r="C38" s="72">
        <f t="shared" si="5"/>
        <v>51046.809000000001</v>
      </c>
      <c r="D38" s="100">
        <f t="shared" si="0"/>
        <v>182.91800000000001</v>
      </c>
      <c r="E38" s="100">
        <f t="shared" si="1"/>
        <v>1256.3548448314687</v>
      </c>
      <c r="F38" s="100">
        <f t="shared" si="3"/>
        <v>1439.2729999999999</v>
      </c>
      <c r="G38" s="100">
        <f t="shared" si="2"/>
        <v>49790.453999999998</v>
      </c>
    </row>
    <row r="39" spans="1:7" x14ac:dyDescent="0.35">
      <c r="A39" s="99">
        <f t="shared" si="4"/>
        <v>44166</v>
      </c>
      <c r="B39" s="83">
        <v>24</v>
      </c>
      <c r="C39" s="72">
        <f t="shared" si="5"/>
        <v>49790.453999999998</v>
      </c>
      <c r="D39" s="100">
        <f t="shared" si="0"/>
        <v>178.416</v>
      </c>
      <c r="E39" s="100">
        <f t="shared" si="1"/>
        <v>1260.8567830254478</v>
      </c>
      <c r="F39" s="100">
        <f t="shared" si="3"/>
        <v>1439.2729999999999</v>
      </c>
      <c r="G39" s="100">
        <f t="shared" si="2"/>
        <v>48529.597000000002</v>
      </c>
    </row>
    <row r="40" spans="1:7" x14ac:dyDescent="0.35">
      <c r="A40" s="99">
        <f t="shared" si="4"/>
        <v>44197</v>
      </c>
      <c r="B40" s="83">
        <v>25</v>
      </c>
      <c r="C40" s="72">
        <f t="shared" si="5"/>
        <v>48529.597000000002</v>
      </c>
      <c r="D40" s="100">
        <f t="shared" si="0"/>
        <v>173.898</v>
      </c>
      <c r="E40" s="100">
        <f t="shared" si="1"/>
        <v>1265.3748531646224</v>
      </c>
      <c r="F40" s="100">
        <f t="shared" si="3"/>
        <v>1439.2729999999999</v>
      </c>
      <c r="G40" s="100">
        <f t="shared" si="2"/>
        <v>47264.222000000002</v>
      </c>
    </row>
    <row r="41" spans="1:7" x14ac:dyDescent="0.35">
      <c r="A41" s="99">
        <f t="shared" si="4"/>
        <v>44228</v>
      </c>
      <c r="B41" s="83">
        <v>26</v>
      </c>
      <c r="C41" s="72">
        <f t="shared" si="5"/>
        <v>47264.222000000002</v>
      </c>
      <c r="D41" s="100">
        <f t="shared" si="0"/>
        <v>169.363</v>
      </c>
      <c r="E41" s="100">
        <f t="shared" si="1"/>
        <v>1269.909113055129</v>
      </c>
      <c r="F41" s="100">
        <f t="shared" si="3"/>
        <v>1439.2729999999999</v>
      </c>
      <c r="G41" s="100">
        <f t="shared" si="2"/>
        <v>45994.313000000002</v>
      </c>
    </row>
    <row r="42" spans="1:7" x14ac:dyDescent="0.35">
      <c r="A42" s="99">
        <f t="shared" si="4"/>
        <v>44256</v>
      </c>
      <c r="B42" s="83">
        <v>27</v>
      </c>
      <c r="C42" s="72">
        <f t="shared" si="5"/>
        <v>45994.313000000002</v>
      </c>
      <c r="D42" s="100">
        <f t="shared" si="0"/>
        <v>164.81299999999999</v>
      </c>
      <c r="E42" s="100">
        <f t="shared" si="1"/>
        <v>1274.4596207102431</v>
      </c>
      <c r="F42" s="100">
        <f t="shared" si="3"/>
        <v>1439.2729999999999</v>
      </c>
      <c r="G42" s="100">
        <f t="shared" si="2"/>
        <v>44719.853000000003</v>
      </c>
    </row>
    <row r="43" spans="1:7" x14ac:dyDescent="0.35">
      <c r="A43" s="99">
        <f t="shared" si="4"/>
        <v>44287</v>
      </c>
      <c r="B43" s="83">
        <v>28</v>
      </c>
      <c r="C43" s="72">
        <f t="shared" si="5"/>
        <v>44719.853000000003</v>
      </c>
      <c r="D43" s="100">
        <f t="shared" si="0"/>
        <v>160.24600000000001</v>
      </c>
      <c r="E43" s="100">
        <f t="shared" si="1"/>
        <v>1279.0264343511215</v>
      </c>
      <c r="F43" s="100">
        <f t="shared" si="3"/>
        <v>1439.2729999999999</v>
      </c>
      <c r="G43" s="100">
        <f t="shared" si="2"/>
        <v>43440.826999999997</v>
      </c>
    </row>
    <row r="44" spans="1:7" x14ac:dyDescent="0.35">
      <c r="A44" s="99">
        <f t="shared" si="4"/>
        <v>44317</v>
      </c>
      <c r="B44" s="83">
        <v>29</v>
      </c>
      <c r="C44" s="72">
        <f t="shared" si="5"/>
        <v>43440.826999999997</v>
      </c>
      <c r="D44" s="100">
        <f t="shared" si="0"/>
        <v>155.66300000000001</v>
      </c>
      <c r="E44" s="100">
        <f t="shared" si="1"/>
        <v>1283.6096124075464</v>
      </c>
      <c r="F44" s="100">
        <f t="shared" si="3"/>
        <v>1439.2729999999999</v>
      </c>
      <c r="G44" s="100">
        <f t="shared" si="2"/>
        <v>42157.216999999997</v>
      </c>
    </row>
    <row r="45" spans="1:7" x14ac:dyDescent="0.35">
      <c r="A45" s="99">
        <f t="shared" si="4"/>
        <v>44348</v>
      </c>
      <c r="B45" s="83">
        <v>30</v>
      </c>
      <c r="C45" s="72">
        <f t="shared" si="5"/>
        <v>42157.216999999997</v>
      </c>
      <c r="D45" s="100">
        <f t="shared" si="0"/>
        <v>151.06299999999999</v>
      </c>
      <c r="E45" s="100">
        <f t="shared" si="1"/>
        <v>1288.2092135186733</v>
      </c>
      <c r="F45" s="100">
        <f t="shared" si="3"/>
        <v>1439.2729999999999</v>
      </c>
      <c r="G45" s="100">
        <f t="shared" si="2"/>
        <v>40869.008000000002</v>
      </c>
    </row>
    <row r="46" spans="1:7" x14ac:dyDescent="0.35">
      <c r="A46" s="99">
        <f t="shared" si="4"/>
        <v>44378</v>
      </c>
      <c r="B46" s="83">
        <v>31</v>
      </c>
      <c r="C46" s="72">
        <f t="shared" si="5"/>
        <v>40869.008000000002</v>
      </c>
      <c r="D46" s="100">
        <f t="shared" si="0"/>
        <v>146.447</v>
      </c>
      <c r="E46" s="100">
        <f t="shared" si="1"/>
        <v>1292.825296533782</v>
      </c>
      <c r="F46" s="100">
        <f t="shared" si="3"/>
        <v>1439.2729999999999</v>
      </c>
      <c r="G46" s="100">
        <f t="shared" si="2"/>
        <v>39576.182999999997</v>
      </c>
    </row>
    <row r="47" spans="1:7" x14ac:dyDescent="0.35">
      <c r="A47" s="99">
        <f t="shared" si="4"/>
        <v>44409</v>
      </c>
      <c r="B47" s="83">
        <v>32</v>
      </c>
      <c r="C47" s="72">
        <f t="shared" si="5"/>
        <v>39576.182999999997</v>
      </c>
      <c r="D47" s="100">
        <f t="shared" si="0"/>
        <v>141.815</v>
      </c>
      <c r="E47" s="100">
        <f t="shared" si="1"/>
        <v>1297.4579205130281</v>
      </c>
      <c r="F47" s="100">
        <f t="shared" si="3"/>
        <v>1439.2729999999999</v>
      </c>
      <c r="G47" s="100">
        <f t="shared" si="2"/>
        <v>38278.724999999999</v>
      </c>
    </row>
    <row r="48" spans="1:7" x14ac:dyDescent="0.35">
      <c r="A48" s="99">
        <f t="shared" si="4"/>
        <v>44440</v>
      </c>
      <c r="B48" s="83">
        <v>33</v>
      </c>
      <c r="C48" s="72">
        <f t="shared" si="5"/>
        <v>38278.724999999999</v>
      </c>
      <c r="D48" s="100">
        <f t="shared" si="0"/>
        <v>137.16499999999999</v>
      </c>
      <c r="E48" s="100">
        <f t="shared" si="1"/>
        <v>1302.1071447282</v>
      </c>
      <c r="F48" s="100">
        <f t="shared" si="3"/>
        <v>1439.2729999999999</v>
      </c>
      <c r="G48" s="100">
        <f t="shared" si="2"/>
        <v>36976.618000000002</v>
      </c>
    </row>
    <row r="49" spans="1:7" x14ac:dyDescent="0.35">
      <c r="A49" s="99">
        <f t="shared" si="4"/>
        <v>44470</v>
      </c>
      <c r="B49" s="83">
        <v>34</v>
      </c>
      <c r="C49" s="72">
        <f t="shared" si="5"/>
        <v>36976.618000000002</v>
      </c>
      <c r="D49" s="100">
        <f t="shared" si="0"/>
        <v>132.5</v>
      </c>
      <c r="E49" s="100">
        <f t="shared" si="1"/>
        <v>1306.7730286634758</v>
      </c>
      <c r="F49" s="100">
        <f t="shared" si="3"/>
        <v>1439.2729999999999</v>
      </c>
      <c r="G49" s="100">
        <f t="shared" si="2"/>
        <v>35669.845000000001</v>
      </c>
    </row>
    <row r="50" spans="1:7" x14ac:dyDescent="0.35">
      <c r="A50" s="99">
        <f t="shared" si="4"/>
        <v>44501</v>
      </c>
      <c r="B50" s="83">
        <v>35</v>
      </c>
      <c r="C50" s="72">
        <f t="shared" si="5"/>
        <v>35669.845000000001</v>
      </c>
      <c r="D50" s="100">
        <f t="shared" si="0"/>
        <v>127.81699999999999</v>
      </c>
      <c r="E50" s="100">
        <f t="shared" si="1"/>
        <v>1311.4556320161867</v>
      </c>
      <c r="F50" s="100">
        <f t="shared" si="3"/>
        <v>1439.2729999999999</v>
      </c>
      <c r="G50" s="100">
        <f t="shared" si="2"/>
        <v>34358.389000000003</v>
      </c>
    </row>
    <row r="51" spans="1:7" x14ac:dyDescent="0.35">
      <c r="A51" s="99">
        <f t="shared" si="4"/>
        <v>44531</v>
      </c>
      <c r="B51" s="83">
        <v>36</v>
      </c>
      <c r="C51" s="72">
        <f t="shared" si="5"/>
        <v>34358.389000000003</v>
      </c>
      <c r="D51" s="100">
        <f t="shared" si="0"/>
        <v>123.11799999999999</v>
      </c>
      <c r="E51" s="100">
        <f t="shared" si="1"/>
        <v>1316.1550146975781</v>
      </c>
      <c r="F51" s="100">
        <f t="shared" si="3"/>
        <v>1439.2729999999999</v>
      </c>
      <c r="G51" s="100">
        <f t="shared" si="2"/>
        <v>33042.233999999997</v>
      </c>
    </row>
    <row r="52" spans="1:7" x14ac:dyDescent="0.35">
      <c r="A52" s="99">
        <f t="shared" si="4"/>
        <v>44562</v>
      </c>
      <c r="B52" s="83">
        <v>37</v>
      </c>
      <c r="C52" s="72">
        <f t="shared" si="5"/>
        <v>33042.233999999997</v>
      </c>
      <c r="D52" s="100">
        <f t="shared" si="0"/>
        <v>118.401</v>
      </c>
      <c r="E52" s="100">
        <f t="shared" si="1"/>
        <v>1320.8712368335775</v>
      </c>
      <c r="F52" s="100">
        <f t="shared" si="3"/>
        <v>1439.2729999999999</v>
      </c>
      <c r="G52" s="100">
        <f t="shared" si="2"/>
        <v>31721.363000000001</v>
      </c>
    </row>
    <row r="53" spans="1:7" x14ac:dyDescent="0.35">
      <c r="A53" s="99">
        <f t="shared" si="4"/>
        <v>44593</v>
      </c>
      <c r="B53" s="83">
        <v>38</v>
      </c>
      <c r="C53" s="72">
        <f t="shared" si="5"/>
        <v>31721.363000000001</v>
      </c>
      <c r="D53" s="100">
        <f t="shared" si="0"/>
        <v>113.66800000000001</v>
      </c>
      <c r="E53" s="100">
        <f t="shared" si="1"/>
        <v>1325.6043587655645</v>
      </c>
      <c r="F53" s="100">
        <f t="shared" si="3"/>
        <v>1439.2729999999999</v>
      </c>
      <c r="G53" s="100">
        <f t="shared" si="2"/>
        <v>30395.758999999998</v>
      </c>
    </row>
    <row r="54" spans="1:7" x14ac:dyDescent="0.35">
      <c r="A54" s="99">
        <f t="shared" si="4"/>
        <v>44621</v>
      </c>
      <c r="B54" s="83">
        <v>39</v>
      </c>
      <c r="C54" s="72">
        <f t="shared" si="5"/>
        <v>30395.758999999998</v>
      </c>
      <c r="D54" s="100">
        <f t="shared" si="0"/>
        <v>108.91800000000001</v>
      </c>
      <c r="E54" s="100">
        <f t="shared" si="1"/>
        <v>1330.3544410511413</v>
      </c>
      <c r="F54" s="100">
        <f t="shared" si="3"/>
        <v>1439.2729999999999</v>
      </c>
      <c r="G54" s="100">
        <f t="shared" si="2"/>
        <v>29065.404999999999</v>
      </c>
    </row>
    <row r="55" spans="1:7" x14ac:dyDescent="0.35">
      <c r="A55" s="99">
        <f t="shared" si="4"/>
        <v>44652</v>
      </c>
      <c r="B55" s="83">
        <v>40</v>
      </c>
      <c r="C55" s="72">
        <f t="shared" si="5"/>
        <v>29065.404999999999</v>
      </c>
      <c r="D55" s="100">
        <f t="shared" si="0"/>
        <v>104.151</v>
      </c>
      <c r="E55" s="100">
        <f t="shared" si="1"/>
        <v>1335.1215444649076</v>
      </c>
      <c r="F55" s="100">
        <f t="shared" si="3"/>
        <v>1439.2729999999999</v>
      </c>
      <c r="G55" s="100">
        <f t="shared" si="2"/>
        <v>27730.282999999999</v>
      </c>
    </row>
    <row r="56" spans="1:7" x14ac:dyDescent="0.35">
      <c r="A56" s="99">
        <f t="shared" si="4"/>
        <v>44682</v>
      </c>
      <c r="B56" s="83">
        <v>41</v>
      </c>
      <c r="C56" s="72">
        <f t="shared" si="5"/>
        <v>27730.282999999999</v>
      </c>
      <c r="D56" s="100">
        <f t="shared" si="0"/>
        <v>99.367000000000004</v>
      </c>
      <c r="E56" s="100">
        <f t="shared" si="1"/>
        <v>1339.9057299992405</v>
      </c>
      <c r="F56" s="100">
        <f t="shared" si="3"/>
        <v>1439.2729999999999</v>
      </c>
      <c r="G56" s="100">
        <f t="shared" si="2"/>
        <v>26390.377</v>
      </c>
    </row>
    <row r="57" spans="1:7" x14ac:dyDescent="0.35">
      <c r="A57" s="99">
        <f t="shared" si="4"/>
        <v>44713</v>
      </c>
      <c r="B57" s="83">
        <v>42</v>
      </c>
      <c r="C57" s="72">
        <f t="shared" si="5"/>
        <v>26390.377</v>
      </c>
      <c r="D57" s="100">
        <f t="shared" si="0"/>
        <v>94.566000000000003</v>
      </c>
      <c r="E57" s="100">
        <f t="shared" si="1"/>
        <v>1344.7070588650711</v>
      </c>
      <c r="F57" s="100">
        <f t="shared" si="3"/>
        <v>1439.2729999999999</v>
      </c>
      <c r="G57" s="100">
        <f t="shared" si="2"/>
        <v>25045.67</v>
      </c>
    </row>
    <row r="58" spans="1:7" x14ac:dyDescent="0.35">
      <c r="A58" s="99">
        <f t="shared" si="4"/>
        <v>44743</v>
      </c>
      <c r="B58" s="83">
        <v>43</v>
      </c>
      <c r="C58" s="72">
        <f t="shared" si="5"/>
        <v>25045.67</v>
      </c>
      <c r="D58" s="100">
        <f t="shared" si="0"/>
        <v>89.747</v>
      </c>
      <c r="E58" s="100">
        <f t="shared" si="1"/>
        <v>1349.5255924926707</v>
      </c>
      <c r="F58" s="100">
        <f t="shared" si="3"/>
        <v>1439.2729999999999</v>
      </c>
      <c r="G58" s="100">
        <f t="shared" si="2"/>
        <v>23696.144</v>
      </c>
    </row>
    <row r="59" spans="1:7" x14ac:dyDescent="0.35">
      <c r="A59" s="99">
        <f t="shared" si="4"/>
        <v>44774</v>
      </c>
      <c r="B59" s="83">
        <v>44</v>
      </c>
      <c r="C59" s="72">
        <f t="shared" si="5"/>
        <v>23696.144</v>
      </c>
      <c r="D59" s="100">
        <f t="shared" si="0"/>
        <v>84.911000000000001</v>
      </c>
      <c r="E59" s="100">
        <f t="shared" si="1"/>
        <v>1354.3613925324362</v>
      </c>
      <c r="F59" s="100">
        <f t="shared" si="3"/>
        <v>1439.2729999999999</v>
      </c>
      <c r="G59" s="100">
        <f t="shared" si="2"/>
        <v>22341.782999999999</v>
      </c>
    </row>
    <row r="60" spans="1:7" x14ac:dyDescent="0.35">
      <c r="A60" s="99">
        <f t="shared" si="4"/>
        <v>44805</v>
      </c>
      <c r="B60" s="83">
        <v>45</v>
      </c>
      <c r="C60" s="72">
        <f t="shared" si="5"/>
        <v>22341.782999999999</v>
      </c>
      <c r="D60" s="100">
        <f t="shared" si="0"/>
        <v>80.058000000000007</v>
      </c>
      <c r="E60" s="100">
        <f t="shared" si="1"/>
        <v>1359.2145208556776</v>
      </c>
      <c r="F60" s="100">
        <f t="shared" si="3"/>
        <v>1439.2729999999999</v>
      </c>
      <c r="G60" s="100">
        <f t="shared" si="2"/>
        <v>20982.567999999999</v>
      </c>
    </row>
    <row r="61" spans="1:7" x14ac:dyDescent="0.35">
      <c r="A61" s="99">
        <f t="shared" si="4"/>
        <v>44835</v>
      </c>
      <c r="B61" s="83">
        <v>46</v>
      </c>
      <c r="C61" s="72">
        <f t="shared" si="5"/>
        <v>20982.567999999999</v>
      </c>
      <c r="D61" s="100">
        <f t="shared" si="0"/>
        <v>75.188000000000002</v>
      </c>
      <c r="E61" s="100">
        <f t="shared" si="1"/>
        <v>1364.0850395554103</v>
      </c>
      <c r="F61" s="100">
        <f t="shared" si="3"/>
        <v>1439.2729999999999</v>
      </c>
      <c r="G61" s="100">
        <f t="shared" si="2"/>
        <v>19618.483</v>
      </c>
    </row>
    <row r="62" spans="1:7" x14ac:dyDescent="0.35">
      <c r="A62" s="99">
        <f t="shared" si="4"/>
        <v>44866</v>
      </c>
      <c r="B62" s="83">
        <v>47</v>
      </c>
      <c r="C62" s="72">
        <f t="shared" si="5"/>
        <v>19618.483</v>
      </c>
      <c r="D62" s="100">
        <f t="shared" si="0"/>
        <v>70.3</v>
      </c>
      <c r="E62" s="100">
        <f t="shared" si="1"/>
        <v>1368.9730109471507</v>
      </c>
      <c r="F62" s="100">
        <f t="shared" si="3"/>
        <v>1439.2729999999999</v>
      </c>
      <c r="G62" s="100">
        <f t="shared" si="2"/>
        <v>18249.509999999998</v>
      </c>
    </row>
    <row r="63" spans="1:7" x14ac:dyDescent="0.35">
      <c r="A63" s="99">
        <f t="shared" si="4"/>
        <v>44896</v>
      </c>
      <c r="B63" s="83">
        <v>48</v>
      </c>
      <c r="C63" s="72">
        <f t="shared" si="5"/>
        <v>18249.509999999998</v>
      </c>
      <c r="D63" s="100">
        <f t="shared" si="0"/>
        <v>65.394000000000005</v>
      </c>
      <c r="E63" s="100">
        <f t="shared" si="1"/>
        <v>1373.878497569711</v>
      </c>
      <c r="F63" s="100">
        <f t="shared" si="3"/>
        <v>1439.2729999999999</v>
      </c>
      <c r="G63" s="100">
        <f t="shared" si="2"/>
        <v>16875.632000000001</v>
      </c>
    </row>
    <row r="64" spans="1:7" x14ac:dyDescent="0.35">
      <c r="A64" s="99">
        <f t="shared" si="4"/>
        <v>44927</v>
      </c>
      <c r="B64" s="83">
        <v>49</v>
      </c>
      <c r="C64" s="72">
        <f t="shared" si="5"/>
        <v>16875.632000000001</v>
      </c>
      <c r="D64" s="100">
        <f t="shared" si="0"/>
        <v>60.470999999999997</v>
      </c>
      <c r="E64" s="100">
        <f t="shared" si="1"/>
        <v>1378.8015621860027</v>
      </c>
      <c r="F64" s="100">
        <f t="shared" si="3"/>
        <v>1439.2729999999999</v>
      </c>
      <c r="G64" s="100">
        <f t="shared" si="2"/>
        <v>15496.83</v>
      </c>
    </row>
    <row r="65" spans="1:7" x14ac:dyDescent="0.35">
      <c r="A65" s="99">
        <f t="shared" si="4"/>
        <v>44958</v>
      </c>
      <c r="B65" s="83">
        <v>50</v>
      </c>
      <c r="C65" s="72">
        <f t="shared" si="5"/>
        <v>15496.83</v>
      </c>
      <c r="D65" s="100">
        <f t="shared" si="0"/>
        <v>55.53</v>
      </c>
      <c r="E65" s="100">
        <f t="shared" si="1"/>
        <v>1383.7422677838358</v>
      </c>
      <c r="F65" s="100">
        <f t="shared" si="3"/>
        <v>1439.2729999999999</v>
      </c>
      <c r="G65" s="100">
        <f t="shared" si="2"/>
        <v>14113.088</v>
      </c>
    </row>
    <row r="66" spans="1:7" x14ac:dyDescent="0.35">
      <c r="A66" s="99">
        <f t="shared" si="4"/>
        <v>44986</v>
      </c>
      <c r="B66" s="83">
        <v>51</v>
      </c>
      <c r="C66" s="72">
        <f t="shared" si="5"/>
        <v>14113.088</v>
      </c>
      <c r="D66" s="100">
        <f t="shared" si="0"/>
        <v>50.572000000000003</v>
      </c>
      <c r="E66" s="100">
        <f t="shared" si="1"/>
        <v>1388.7006775767279</v>
      </c>
      <c r="F66" s="100">
        <f t="shared" si="3"/>
        <v>1439.2729999999999</v>
      </c>
      <c r="G66" s="100">
        <f t="shared" si="2"/>
        <v>12724.387000000001</v>
      </c>
    </row>
    <row r="67" spans="1:7" x14ac:dyDescent="0.35">
      <c r="A67" s="99">
        <f t="shared" si="4"/>
        <v>45017</v>
      </c>
      <c r="B67" s="83">
        <v>52</v>
      </c>
      <c r="C67" s="72">
        <f t="shared" si="5"/>
        <v>12724.387000000001</v>
      </c>
      <c r="D67" s="100">
        <f t="shared" si="0"/>
        <v>45.595999999999997</v>
      </c>
      <c r="E67" s="100">
        <f t="shared" si="1"/>
        <v>1393.6768550047111</v>
      </c>
      <c r="F67" s="100">
        <f t="shared" si="3"/>
        <v>1439.2729999999999</v>
      </c>
      <c r="G67" s="100">
        <f t="shared" si="2"/>
        <v>11330.71</v>
      </c>
    </row>
    <row r="68" spans="1:7" x14ac:dyDescent="0.35">
      <c r="A68" s="99">
        <f t="shared" si="4"/>
        <v>45047</v>
      </c>
      <c r="B68" s="83">
        <v>53</v>
      </c>
      <c r="C68" s="72">
        <f t="shared" si="5"/>
        <v>11330.71</v>
      </c>
      <c r="D68" s="100">
        <f t="shared" si="0"/>
        <v>40.601999999999997</v>
      </c>
      <c r="E68" s="100">
        <f t="shared" si="1"/>
        <v>1398.6708637351446</v>
      </c>
      <c r="F68" s="100">
        <f t="shared" si="3"/>
        <v>1439.2729999999999</v>
      </c>
      <c r="G68" s="100">
        <f t="shared" si="2"/>
        <v>9932.0390000000007</v>
      </c>
    </row>
    <row r="69" spans="1:7" x14ac:dyDescent="0.35">
      <c r="A69" s="99">
        <f t="shared" si="4"/>
        <v>45078</v>
      </c>
      <c r="B69" s="83">
        <v>54</v>
      </c>
      <c r="C69" s="72">
        <f t="shared" si="5"/>
        <v>9932.0390000000007</v>
      </c>
      <c r="D69" s="100">
        <f t="shared" si="0"/>
        <v>35.590000000000003</v>
      </c>
      <c r="E69" s="100">
        <f t="shared" si="1"/>
        <v>1403.6827676635289</v>
      </c>
      <c r="F69" s="100">
        <f t="shared" si="3"/>
        <v>1439.2729999999999</v>
      </c>
      <c r="G69" s="100">
        <f t="shared" si="2"/>
        <v>8528.3559999999998</v>
      </c>
    </row>
    <row r="70" spans="1:7" x14ac:dyDescent="0.35">
      <c r="A70" s="99">
        <f t="shared" si="4"/>
        <v>45108</v>
      </c>
      <c r="B70" s="83">
        <v>55</v>
      </c>
      <c r="C70" s="72">
        <f t="shared" si="5"/>
        <v>8528.3559999999998</v>
      </c>
      <c r="D70" s="100">
        <f t="shared" si="0"/>
        <v>30.56</v>
      </c>
      <c r="E70" s="100">
        <f t="shared" si="1"/>
        <v>1408.7126309143232</v>
      </c>
      <c r="F70" s="100">
        <f t="shared" si="3"/>
        <v>1439.2729999999999</v>
      </c>
      <c r="G70" s="100">
        <f t="shared" si="2"/>
        <v>7119.643</v>
      </c>
    </row>
    <row r="71" spans="1:7" x14ac:dyDescent="0.35">
      <c r="A71" s="99">
        <f t="shared" si="4"/>
        <v>45139</v>
      </c>
      <c r="B71" s="83">
        <v>56</v>
      </c>
      <c r="C71" s="72">
        <f t="shared" si="5"/>
        <v>7119.643</v>
      </c>
      <c r="D71" s="100">
        <f t="shared" si="0"/>
        <v>25.512</v>
      </c>
      <c r="E71" s="100">
        <f t="shared" si="1"/>
        <v>1413.7605178417664</v>
      </c>
      <c r="F71" s="100">
        <f t="shared" si="3"/>
        <v>1439.2729999999999</v>
      </c>
      <c r="G71" s="100">
        <f t="shared" si="2"/>
        <v>5705.8819999999996</v>
      </c>
    </row>
    <row r="72" spans="1:7" x14ac:dyDescent="0.35">
      <c r="A72" s="99">
        <f t="shared" si="4"/>
        <v>45170</v>
      </c>
      <c r="B72" s="83">
        <v>57</v>
      </c>
      <c r="C72" s="72">
        <f t="shared" si="5"/>
        <v>5705.8819999999996</v>
      </c>
      <c r="D72" s="100">
        <f t="shared" si="0"/>
        <v>20.446000000000002</v>
      </c>
      <c r="E72" s="100">
        <f t="shared" si="1"/>
        <v>1418.8264930306991</v>
      </c>
      <c r="F72" s="100">
        <f t="shared" si="3"/>
        <v>1439.2729999999999</v>
      </c>
      <c r="G72" s="100">
        <f t="shared" si="2"/>
        <v>4287.0559999999996</v>
      </c>
    </row>
    <row r="73" spans="1:7" x14ac:dyDescent="0.35">
      <c r="A73" s="99">
        <f t="shared" si="4"/>
        <v>45200</v>
      </c>
      <c r="B73" s="83">
        <v>58</v>
      </c>
      <c r="C73" s="72">
        <f t="shared" si="5"/>
        <v>4287.0559999999996</v>
      </c>
      <c r="D73" s="100">
        <f t="shared" si="0"/>
        <v>15.362</v>
      </c>
      <c r="E73" s="100">
        <f t="shared" si="1"/>
        <v>1423.9106212973925</v>
      </c>
      <c r="F73" s="100">
        <f t="shared" si="3"/>
        <v>1439.2729999999999</v>
      </c>
      <c r="G73" s="100">
        <f t="shared" si="2"/>
        <v>2863.145</v>
      </c>
    </row>
    <row r="74" spans="1:7" x14ac:dyDescent="0.35">
      <c r="A74" s="99">
        <f t="shared" si="4"/>
        <v>45231</v>
      </c>
      <c r="B74" s="83">
        <v>59</v>
      </c>
      <c r="C74" s="72">
        <f>G73</f>
        <v>2863.145</v>
      </c>
      <c r="D74" s="100">
        <f>ROUND(C74*$E$12/12,3)</f>
        <v>10.26</v>
      </c>
      <c r="E74" s="100">
        <f>PPMT($E$12/12,B74,$E$7,-$E$10,$E$11,0)</f>
        <v>1429.0129676903748</v>
      </c>
      <c r="F74" s="100">
        <f t="shared" si="3"/>
        <v>1439.2729999999999</v>
      </c>
      <c r="G74" s="100">
        <f>ROUND(C74-E74,3)</f>
        <v>1434.1320000000001</v>
      </c>
    </row>
    <row r="75" spans="1:7" x14ac:dyDescent="0.35">
      <c r="A75" s="99">
        <f t="shared" si="4"/>
        <v>45261</v>
      </c>
      <c r="B75" s="83">
        <v>60</v>
      </c>
      <c r="C75" s="72">
        <f>G74</f>
        <v>1434.1320000000001</v>
      </c>
      <c r="D75" s="100">
        <f>ROUND(C75*$E$12/12,3)</f>
        <v>5.1390000000000002</v>
      </c>
      <c r="E75" s="100">
        <f>PPMT($E$12/12,B75,$E$7,-$E$10,$E$11,0)</f>
        <v>1434.1335974912654</v>
      </c>
      <c r="F75" s="100">
        <f t="shared" si="3"/>
        <v>1439.2729999999999</v>
      </c>
      <c r="G75" s="100">
        <f>ROUND(C75-E75,3)</f>
        <v>-2E-3</v>
      </c>
    </row>
    <row r="76" spans="1:7" x14ac:dyDescent="0.35">
      <c r="A76" s="99"/>
      <c r="B76" s="83"/>
      <c r="C76" s="72"/>
      <c r="D76" s="100"/>
      <c r="E76" s="100"/>
      <c r="F76" s="100"/>
      <c r="G76" s="100"/>
    </row>
    <row r="77" spans="1:7" x14ac:dyDescent="0.35">
      <c r="A77" s="99"/>
      <c r="B77" s="83"/>
      <c r="C77" s="72"/>
      <c r="D77" s="100"/>
      <c r="E77" s="100"/>
      <c r="F77" s="100"/>
      <c r="G77" s="100"/>
    </row>
    <row r="78" spans="1:7" x14ac:dyDescent="0.35">
      <c r="A78" s="99"/>
      <c r="B78" s="83"/>
      <c r="C78" s="72"/>
      <c r="D78" s="100"/>
      <c r="E78" s="100"/>
      <c r="F78" s="100"/>
      <c r="G78" s="100"/>
    </row>
    <row r="79" spans="1:7" x14ac:dyDescent="0.35">
      <c r="A79" s="99"/>
      <c r="B79" s="83"/>
      <c r="C79" s="72"/>
      <c r="D79" s="100"/>
      <c r="E79" s="100"/>
      <c r="F79" s="100"/>
      <c r="G79" s="100"/>
    </row>
    <row r="80" spans="1:7" x14ac:dyDescent="0.35">
      <c r="A80" s="99"/>
      <c r="B80" s="83"/>
      <c r="C80" s="72"/>
      <c r="D80" s="100"/>
      <c r="E80" s="100"/>
      <c r="F80" s="100"/>
      <c r="G80" s="100"/>
    </row>
    <row r="81" spans="1:7" x14ac:dyDescent="0.35">
      <c r="A81" s="99"/>
      <c r="B81" s="83"/>
      <c r="C81" s="72"/>
      <c r="D81" s="100"/>
      <c r="E81" s="100"/>
      <c r="F81" s="100"/>
      <c r="G81" s="100"/>
    </row>
    <row r="82" spans="1:7" x14ac:dyDescent="0.35">
      <c r="A82" s="99"/>
      <c r="B82" s="83"/>
      <c r="C82" s="72"/>
      <c r="D82" s="100"/>
      <c r="E82" s="100"/>
      <c r="F82" s="100"/>
      <c r="G82" s="100"/>
    </row>
    <row r="83" spans="1:7" x14ac:dyDescent="0.35">
      <c r="A83" s="99"/>
      <c r="B83" s="83"/>
      <c r="C83" s="72"/>
      <c r="D83" s="100"/>
      <c r="E83" s="100"/>
      <c r="F83" s="100"/>
      <c r="G83" s="100"/>
    </row>
    <row r="84" spans="1:7" x14ac:dyDescent="0.35">
      <c r="A84" s="99"/>
      <c r="B84" s="83"/>
      <c r="C84" s="72"/>
      <c r="D84" s="100"/>
      <c r="E84" s="100"/>
      <c r="F84" s="100"/>
      <c r="G84" s="100"/>
    </row>
    <row r="85" spans="1:7" x14ac:dyDescent="0.35">
      <c r="A85" s="99"/>
      <c r="B85" s="83"/>
      <c r="C85" s="72"/>
      <c r="D85" s="100"/>
      <c r="E85" s="100"/>
      <c r="F85" s="100"/>
      <c r="G85" s="100"/>
    </row>
    <row r="86" spans="1:7" x14ac:dyDescent="0.35">
      <c r="A86" s="99"/>
      <c r="B86" s="83"/>
      <c r="C86" s="72"/>
      <c r="D86" s="100"/>
      <c r="E86" s="100"/>
      <c r="F86" s="100"/>
      <c r="G86" s="100"/>
    </row>
    <row r="87" spans="1:7" x14ac:dyDescent="0.35">
      <c r="A87" s="99"/>
      <c r="B87" s="83"/>
      <c r="C87" s="72"/>
      <c r="D87" s="100"/>
      <c r="E87" s="100"/>
      <c r="F87" s="100"/>
      <c r="G87" s="100"/>
    </row>
    <row r="88" spans="1:7" x14ac:dyDescent="0.35">
      <c r="A88" s="99"/>
      <c r="B88" s="83"/>
      <c r="C88" s="72"/>
      <c r="D88" s="100"/>
      <c r="E88" s="100"/>
      <c r="F88" s="100"/>
      <c r="G88" s="100"/>
    </row>
    <row r="89" spans="1:7" x14ac:dyDescent="0.35">
      <c r="A89" s="99"/>
      <c r="B89" s="83"/>
      <c r="C89" s="72"/>
      <c r="D89" s="100"/>
      <c r="E89" s="100"/>
      <c r="F89" s="100"/>
      <c r="G89" s="100"/>
    </row>
    <row r="90" spans="1:7" x14ac:dyDescent="0.35">
      <c r="A90" s="99"/>
      <c r="B90" s="83"/>
      <c r="C90" s="72"/>
      <c r="D90" s="100"/>
      <c r="E90" s="100"/>
      <c r="F90" s="100"/>
      <c r="G90" s="100"/>
    </row>
    <row r="91" spans="1:7" x14ac:dyDescent="0.35">
      <c r="A91" s="99"/>
      <c r="B91" s="83"/>
      <c r="C91" s="72"/>
      <c r="D91" s="100"/>
      <c r="E91" s="100"/>
      <c r="F91" s="100"/>
      <c r="G91" s="100"/>
    </row>
    <row r="92" spans="1:7" x14ac:dyDescent="0.35">
      <c r="A92" s="99"/>
      <c r="B92" s="83"/>
      <c r="C92" s="72"/>
      <c r="D92" s="100"/>
      <c r="E92" s="100"/>
      <c r="F92" s="100"/>
      <c r="G92" s="100"/>
    </row>
    <row r="93" spans="1:7" x14ac:dyDescent="0.35">
      <c r="A93" s="99"/>
      <c r="B93" s="83"/>
      <c r="C93" s="72"/>
      <c r="D93" s="100"/>
      <c r="E93" s="100"/>
      <c r="F93" s="100"/>
      <c r="G93" s="100"/>
    </row>
    <row r="94" spans="1:7" x14ac:dyDescent="0.35">
      <c r="A94" s="99"/>
      <c r="B94" s="83"/>
      <c r="C94" s="72"/>
      <c r="D94" s="100"/>
      <c r="E94" s="100"/>
      <c r="F94" s="100"/>
      <c r="G94" s="100"/>
    </row>
    <row r="95" spans="1:7" x14ac:dyDescent="0.35">
      <c r="A95" s="99"/>
      <c r="B95" s="83"/>
      <c r="C95" s="72"/>
      <c r="D95" s="100"/>
      <c r="E95" s="100"/>
      <c r="F95" s="100"/>
      <c r="G95" s="100"/>
    </row>
    <row r="96" spans="1:7" x14ac:dyDescent="0.35">
      <c r="A96" s="99"/>
      <c r="B96" s="83"/>
      <c r="C96" s="72"/>
      <c r="D96" s="100"/>
      <c r="E96" s="100"/>
      <c r="F96" s="100"/>
      <c r="G96" s="100"/>
    </row>
    <row r="97" spans="1:7" x14ac:dyDescent="0.35">
      <c r="A97" s="99"/>
      <c r="B97" s="83"/>
      <c r="C97" s="72"/>
      <c r="D97" s="100"/>
      <c r="E97" s="100"/>
      <c r="F97" s="100"/>
      <c r="G97" s="100"/>
    </row>
    <row r="98" spans="1:7" x14ac:dyDescent="0.35">
      <c r="A98" s="99"/>
      <c r="B98" s="83"/>
      <c r="C98" s="72"/>
      <c r="D98" s="100"/>
      <c r="E98" s="100"/>
      <c r="F98" s="100"/>
      <c r="G98" s="100"/>
    </row>
    <row r="99" spans="1:7" x14ac:dyDescent="0.35">
      <c r="A99" s="99"/>
      <c r="B99" s="83"/>
      <c r="C99" s="72"/>
      <c r="D99" s="100"/>
      <c r="E99" s="100"/>
      <c r="F99" s="100"/>
      <c r="G99" s="100"/>
    </row>
    <row r="100" spans="1:7" x14ac:dyDescent="0.35">
      <c r="A100" s="99"/>
      <c r="B100" s="83"/>
      <c r="C100" s="72"/>
      <c r="D100" s="100"/>
      <c r="E100" s="100"/>
      <c r="F100" s="100"/>
      <c r="G100" s="100"/>
    </row>
    <row r="101" spans="1:7" x14ac:dyDescent="0.35">
      <c r="A101" s="99"/>
      <c r="B101" s="83"/>
      <c r="C101" s="72"/>
      <c r="D101" s="100"/>
      <c r="E101" s="100"/>
      <c r="F101" s="100"/>
      <c r="G101" s="100"/>
    </row>
    <row r="102" spans="1:7" x14ac:dyDescent="0.35">
      <c r="A102" s="99"/>
      <c r="B102" s="83"/>
      <c r="C102" s="72"/>
      <c r="D102" s="100"/>
      <c r="E102" s="100"/>
      <c r="F102" s="100"/>
      <c r="G102" s="100"/>
    </row>
    <row r="103" spans="1:7" x14ac:dyDescent="0.35">
      <c r="A103" s="99"/>
      <c r="B103" s="83"/>
      <c r="C103" s="72"/>
      <c r="D103" s="100"/>
      <c r="E103" s="100"/>
      <c r="F103" s="100"/>
      <c r="G103" s="100"/>
    </row>
    <row r="104" spans="1:7" x14ac:dyDescent="0.35">
      <c r="A104" s="99"/>
      <c r="B104" s="83"/>
      <c r="C104" s="72"/>
      <c r="D104" s="100"/>
      <c r="E104" s="100"/>
      <c r="F104" s="100"/>
      <c r="G104" s="100"/>
    </row>
    <row r="105" spans="1:7" x14ac:dyDescent="0.35">
      <c r="A105" s="99"/>
      <c r="B105" s="83"/>
      <c r="C105" s="72"/>
      <c r="D105" s="100"/>
      <c r="E105" s="100"/>
      <c r="F105" s="100"/>
      <c r="G105" s="100"/>
    </row>
    <row r="106" spans="1:7" x14ac:dyDescent="0.35">
      <c r="A106" s="99"/>
      <c r="B106" s="83"/>
      <c r="C106" s="72"/>
      <c r="D106" s="100"/>
      <c r="E106" s="100"/>
      <c r="F106" s="100"/>
      <c r="G106" s="100"/>
    </row>
    <row r="107" spans="1:7" x14ac:dyDescent="0.35">
      <c r="A107" s="99"/>
      <c r="B107" s="83"/>
      <c r="C107" s="72"/>
      <c r="D107" s="100"/>
      <c r="E107" s="100"/>
      <c r="F107" s="100"/>
      <c r="G107" s="100"/>
    </row>
    <row r="108" spans="1:7" x14ac:dyDescent="0.35">
      <c r="A108" s="99"/>
      <c r="B108" s="83"/>
      <c r="C108" s="72"/>
      <c r="D108" s="100"/>
      <c r="E108" s="100"/>
      <c r="F108" s="100"/>
      <c r="G108" s="100"/>
    </row>
    <row r="109" spans="1:7" x14ac:dyDescent="0.35">
      <c r="A109" s="99"/>
      <c r="B109" s="83"/>
      <c r="C109" s="72"/>
      <c r="D109" s="100"/>
      <c r="E109" s="100"/>
      <c r="F109" s="100"/>
      <c r="G109" s="100"/>
    </row>
    <row r="110" spans="1:7" x14ac:dyDescent="0.35">
      <c r="A110" s="99"/>
      <c r="B110" s="83"/>
      <c r="C110" s="72"/>
      <c r="D110" s="100"/>
      <c r="E110" s="100"/>
      <c r="F110" s="100"/>
      <c r="G110" s="100"/>
    </row>
    <row r="111" spans="1:7" x14ac:dyDescent="0.35">
      <c r="A111" s="99"/>
      <c r="B111" s="83"/>
      <c r="C111" s="72"/>
      <c r="D111" s="100"/>
      <c r="E111" s="100"/>
      <c r="F111" s="100"/>
      <c r="G111" s="100"/>
    </row>
    <row r="112" spans="1:7" x14ac:dyDescent="0.35">
      <c r="A112" s="99"/>
      <c r="B112" s="83"/>
      <c r="C112" s="72"/>
      <c r="D112" s="100"/>
      <c r="E112" s="100"/>
      <c r="F112" s="100"/>
      <c r="G112" s="100"/>
    </row>
    <row r="113" spans="1:7" x14ac:dyDescent="0.35">
      <c r="A113" s="99"/>
      <c r="B113" s="83"/>
      <c r="C113" s="72"/>
      <c r="D113" s="100"/>
      <c r="E113" s="100"/>
      <c r="F113" s="100"/>
      <c r="G113" s="100"/>
    </row>
    <row r="114" spans="1:7" x14ac:dyDescent="0.35">
      <c r="A114" s="99"/>
      <c r="B114" s="83"/>
      <c r="C114" s="72"/>
      <c r="D114" s="100"/>
      <c r="E114" s="100"/>
      <c r="F114" s="100"/>
      <c r="G114" s="100"/>
    </row>
    <row r="115" spans="1:7" x14ac:dyDescent="0.35">
      <c r="A115" s="99"/>
      <c r="B115" s="83"/>
      <c r="C115" s="72"/>
      <c r="D115" s="100"/>
      <c r="E115" s="100"/>
      <c r="F115" s="100"/>
      <c r="G115" s="100"/>
    </row>
    <row r="116" spans="1:7" x14ac:dyDescent="0.35">
      <c r="A116" s="99"/>
      <c r="B116" s="83"/>
      <c r="C116" s="72"/>
      <c r="D116" s="100"/>
      <c r="E116" s="100"/>
      <c r="F116" s="100"/>
      <c r="G116" s="100"/>
    </row>
    <row r="117" spans="1:7" x14ac:dyDescent="0.35">
      <c r="A117" s="99"/>
      <c r="B117" s="83"/>
      <c r="C117" s="72"/>
      <c r="D117" s="100"/>
      <c r="E117" s="100"/>
      <c r="F117" s="100"/>
      <c r="G117" s="100"/>
    </row>
    <row r="118" spans="1:7" x14ac:dyDescent="0.35">
      <c r="A118" s="99"/>
      <c r="B118" s="83"/>
      <c r="C118" s="72"/>
      <c r="D118" s="100"/>
      <c r="E118" s="100"/>
      <c r="F118" s="100"/>
      <c r="G118" s="100"/>
    </row>
    <row r="119" spans="1:7" x14ac:dyDescent="0.35">
      <c r="A119" s="99"/>
      <c r="B119" s="83"/>
      <c r="C119" s="72"/>
      <c r="D119" s="100"/>
      <c r="E119" s="100"/>
      <c r="F119" s="100"/>
      <c r="G119" s="100"/>
    </row>
    <row r="120" spans="1:7" x14ac:dyDescent="0.35">
      <c r="A120" s="99"/>
      <c r="B120" s="83"/>
      <c r="C120" s="72"/>
      <c r="D120" s="100"/>
      <c r="E120" s="100"/>
      <c r="F120" s="100"/>
      <c r="G120" s="100"/>
    </row>
    <row r="121" spans="1:7" x14ac:dyDescent="0.35">
      <c r="A121" s="99"/>
      <c r="B121" s="83"/>
      <c r="C121" s="72"/>
      <c r="D121" s="100"/>
      <c r="E121" s="100"/>
      <c r="F121" s="100"/>
      <c r="G121" s="100"/>
    </row>
    <row r="122" spans="1:7" x14ac:dyDescent="0.35">
      <c r="A122" s="99"/>
      <c r="B122" s="83"/>
      <c r="C122" s="72"/>
      <c r="D122" s="100"/>
      <c r="E122" s="100"/>
      <c r="F122" s="100"/>
      <c r="G122" s="100"/>
    </row>
    <row r="123" spans="1:7" x14ac:dyDescent="0.35">
      <c r="A123" s="99"/>
      <c r="B123" s="83"/>
      <c r="C123" s="72"/>
      <c r="D123" s="100"/>
      <c r="E123" s="100"/>
      <c r="F123" s="100"/>
      <c r="G123" s="100"/>
    </row>
    <row r="124" spans="1:7" x14ac:dyDescent="0.35">
      <c r="A124" s="99"/>
      <c r="B124" s="83"/>
      <c r="C124" s="72"/>
      <c r="D124" s="100"/>
      <c r="E124" s="100"/>
      <c r="F124" s="100"/>
      <c r="G124" s="100"/>
    </row>
    <row r="125" spans="1:7" x14ac:dyDescent="0.35">
      <c r="A125" s="99"/>
      <c r="B125" s="83"/>
      <c r="C125" s="72"/>
      <c r="D125" s="100"/>
      <c r="E125" s="100"/>
      <c r="F125" s="100"/>
      <c r="G125" s="100"/>
    </row>
    <row r="126" spans="1:7" x14ac:dyDescent="0.35">
      <c r="A126" s="99"/>
      <c r="B126" s="83"/>
      <c r="C126" s="72"/>
      <c r="D126" s="100"/>
      <c r="E126" s="100"/>
      <c r="F126" s="100"/>
      <c r="G126" s="100"/>
    </row>
    <row r="127" spans="1:7" x14ac:dyDescent="0.35">
      <c r="A127" s="99"/>
      <c r="B127" s="83"/>
      <c r="C127" s="72"/>
      <c r="D127" s="100"/>
      <c r="E127" s="100"/>
      <c r="F127" s="100"/>
      <c r="G127" s="100"/>
    </row>
    <row r="128" spans="1:7" x14ac:dyDescent="0.35">
      <c r="A128" s="99"/>
      <c r="B128" s="83"/>
      <c r="C128" s="72"/>
      <c r="D128" s="100"/>
      <c r="E128" s="100"/>
      <c r="F128" s="100"/>
      <c r="G128" s="100"/>
    </row>
    <row r="129" spans="1:7" x14ac:dyDescent="0.35">
      <c r="A129" s="99"/>
      <c r="B129" s="83"/>
      <c r="C129" s="72"/>
      <c r="D129" s="100"/>
      <c r="E129" s="100"/>
      <c r="F129" s="100"/>
      <c r="G129" s="100"/>
    </row>
    <row r="130" spans="1:7" x14ac:dyDescent="0.35">
      <c r="A130" s="99"/>
      <c r="B130" s="83"/>
      <c r="C130" s="72"/>
      <c r="D130" s="100"/>
      <c r="E130" s="100"/>
      <c r="F130" s="100"/>
      <c r="G130" s="100"/>
    </row>
    <row r="131" spans="1:7" x14ac:dyDescent="0.35">
      <c r="A131" s="99"/>
      <c r="B131" s="83"/>
      <c r="C131" s="72"/>
      <c r="D131" s="100"/>
      <c r="E131" s="100"/>
      <c r="F131" s="100"/>
      <c r="G131" s="100"/>
    </row>
    <row r="132" spans="1:7" x14ac:dyDescent="0.35">
      <c r="A132" s="99"/>
      <c r="B132" s="83"/>
      <c r="C132" s="72"/>
      <c r="D132" s="100"/>
      <c r="E132" s="100"/>
      <c r="F132" s="100"/>
      <c r="G132" s="100"/>
    </row>
    <row r="133" spans="1:7" x14ac:dyDescent="0.35">
      <c r="A133" s="99"/>
      <c r="B133" s="83"/>
      <c r="C133" s="72"/>
      <c r="D133" s="100"/>
      <c r="E133" s="100"/>
      <c r="F133" s="100"/>
      <c r="G133" s="10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33"/>
  <sheetViews>
    <sheetView workbookViewId="0">
      <selection activeCell="E8" sqref="E8"/>
    </sheetView>
  </sheetViews>
  <sheetFormatPr defaultRowHeight="14.5" x14ac:dyDescent="0.35"/>
  <cols>
    <col min="1" max="1" width="9.1796875" style="67"/>
    <col min="2" max="2" width="7.81640625" style="67" customWidth="1"/>
    <col min="3" max="3" width="14.54296875" style="67" customWidth="1"/>
    <col min="4" max="4" width="14.453125" style="67" customWidth="1"/>
    <col min="5" max="7" width="14.54296875" style="67" customWidth="1"/>
    <col min="8" max="256" width="9.1796875" style="67"/>
  </cols>
  <sheetData>
    <row r="1" spans="1:13" x14ac:dyDescent="0.35">
      <c r="A1" s="65"/>
      <c r="B1" s="65"/>
      <c r="C1" s="65"/>
      <c r="D1" s="65"/>
      <c r="E1" s="65"/>
      <c r="F1" s="65"/>
      <c r="G1" s="66"/>
    </row>
    <row r="2" spans="1:13" x14ac:dyDescent="0.35">
      <c r="A2" s="65"/>
      <c r="B2" s="65"/>
      <c r="C2" s="65"/>
      <c r="D2" s="65"/>
      <c r="E2" s="65"/>
      <c r="F2" s="68"/>
      <c r="G2" s="69"/>
    </row>
    <row r="3" spans="1:13" x14ac:dyDescent="0.35">
      <c r="A3" s="65"/>
      <c r="B3" s="65"/>
      <c r="C3" s="65"/>
      <c r="D3" s="65"/>
      <c r="E3" s="65"/>
      <c r="F3" s="68"/>
      <c r="G3" s="69"/>
    </row>
    <row r="4" spans="1:13" ht="21" x14ac:dyDescent="0.5">
      <c r="A4" s="65"/>
      <c r="B4" s="70" t="s">
        <v>59</v>
      </c>
      <c r="C4" s="65"/>
      <c r="D4" s="65"/>
      <c r="E4" s="71"/>
      <c r="F4" s="72"/>
      <c r="G4" s="65"/>
      <c r="K4" s="73"/>
      <c r="L4" s="74"/>
    </row>
    <row r="5" spans="1:13" x14ac:dyDescent="0.35">
      <c r="A5" s="65"/>
      <c r="B5" s="65"/>
      <c r="C5" s="65"/>
      <c r="D5" s="65"/>
      <c r="E5" s="65"/>
      <c r="F5" s="72"/>
      <c r="G5" s="65"/>
      <c r="K5" s="75"/>
      <c r="L5" s="74"/>
    </row>
    <row r="6" spans="1:13" x14ac:dyDescent="0.35">
      <c r="A6" s="65"/>
      <c r="B6" s="76" t="s">
        <v>37</v>
      </c>
      <c r="C6" s="77"/>
      <c r="D6" s="78"/>
      <c r="E6" s="79">
        <v>43831</v>
      </c>
      <c r="F6" s="80"/>
      <c r="G6" s="65"/>
      <c r="K6" s="81"/>
      <c r="L6" s="81"/>
    </row>
    <row r="7" spans="1:13" x14ac:dyDescent="0.35">
      <c r="A7" s="65"/>
      <c r="B7" s="82" t="s">
        <v>38</v>
      </c>
      <c r="C7" s="83"/>
      <c r="E7" s="84">
        <v>60</v>
      </c>
      <c r="F7" s="85" t="s">
        <v>39</v>
      </c>
      <c r="G7" s="65"/>
      <c r="K7" s="86"/>
      <c r="L7" s="86"/>
    </row>
    <row r="8" spans="1:13" x14ac:dyDescent="0.35">
      <c r="A8" s="65"/>
      <c r="B8" s="82" t="s">
        <v>60</v>
      </c>
      <c r="C8" s="83"/>
      <c r="E8" s="87">
        <v>3204.07</v>
      </c>
      <c r="F8" s="85" t="s">
        <v>61</v>
      </c>
      <c r="G8" s="65"/>
      <c r="K8" s="86"/>
      <c r="L8" s="86"/>
    </row>
    <row r="9" spans="1:13" x14ac:dyDescent="0.35">
      <c r="A9" s="65"/>
      <c r="B9" s="82" t="s">
        <v>62</v>
      </c>
      <c r="C9" s="83"/>
      <c r="E9" s="88">
        <v>1</v>
      </c>
      <c r="F9" s="85"/>
      <c r="G9" s="65"/>
      <c r="K9" s="89"/>
      <c r="L9" s="89"/>
    </row>
    <row r="10" spans="1:13" x14ac:dyDescent="0.35">
      <c r="A10" s="65"/>
      <c r="B10" s="82" t="s">
        <v>40</v>
      </c>
      <c r="C10" s="83"/>
      <c r="D10" s="90">
        <f>E6-1</f>
        <v>43830</v>
      </c>
      <c r="E10" s="87">
        <f>E8</f>
        <v>3204.07</v>
      </c>
      <c r="F10" s="85" t="s">
        <v>61</v>
      </c>
      <c r="G10" s="65"/>
      <c r="K10" s="89"/>
      <c r="L10" s="89"/>
    </row>
    <row r="11" spans="1:13" x14ac:dyDescent="0.35">
      <c r="A11" s="65"/>
      <c r="B11" s="82" t="s">
        <v>63</v>
      </c>
      <c r="C11" s="83"/>
      <c r="D11" s="90">
        <f>EDATE(D10,E7)</f>
        <v>45657</v>
      </c>
      <c r="E11" s="87">
        <v>0</v>
      </c>
      <c r="F11" s="85" t="s">
        <v>61</v>
      </c>
      <c r="G11" s="65"/>
      <c r="K11" s="86"/>
      <c r="L11" s="86"/>
      <c r="M11" s="89"/>
    </row>
    <row r="12" spans="1:13" x14ac:dyDescent="0.35">
      <c r="A12" s="65"/>
      <c r="B12" s="91" t="s">
        <v>66</v>
      </c>
      <c r="C12" s="92"/>
      <c r="D12" s="93"/>
      <c r="E12" s="94">
        <v>4.5999999999999999E-2</v>
      </c>
      <c r="F12" s="95"/>
      <c r="G12" s="96"/>
      <c r="K12" s="86"/>
      <c r="L12" s="86"/>
      <c r="M12" s="89"/>
    </row>
    <row r="13" spans="1:13" x14ac:dyDescent="0.35">
      <c r="A13" s="65"/>
      <c r="B13" s="84"/>
      <c r="C13" s="83"/>
      <c r="E13" s="97"/>
      <c r="F13" s="84"/>
      <c r="G13" s="96"/>
      <c r="K13" s="86"/>
      <c r="L13" s="86"/>
      <c r="M13" s="89"/>
    </row>
    <row r="14" spans="1:13" x14ac:dyDescent="0.35">
      <c r="K14" s="86"/>
      <c r="L14" s="86"/>
      <c r="M14" s="89"/>
    </row>
    <row r="15" spans="1:13" ht="15" thickBot="1" x14ac:dyDescent="0.4">
      <c r="A15" s="98" t="s">
        <v>41</v>
      </c>
      <c r="B15" s="98" t="s">
        <v>42</v>
      </c>
      <c r="C15" s="98" t="s">
        <v>43</v>
      </c>
      <c r="D15" s="98" t="s">
        <v>44</v>
      </c>
      <c r="E15" s="98" t="s">
        <v>45</v>
      </c>
      <c r="F15" s="98" t="s">
        <v>46</v>
      </c>
      <c r="G15" s="98" t="s">
        <v>47</v>
      </c>
      <c r="K15" s="86"/>
      <c r="L15" s="86"/>
      <c r="M15" s="89"/>
    </row>
    <row r="16" spans="1:13" x14ac:dyDescent="0.35">
      <c r="A16" s="99">
        <f>E6</f>
        <v>43831</v>
      </c>
      <c r="B16" s="83">
        <v>1</v>
      </c>
      <c r="C16" s="72">
        <f>E10</f>
        <v>3204.07</v>
      </c>
      <c r="D16" s="100">
        <f>ROUND(C16*$E$12/12,3)</f>
        <v>12.282</v>
      </c>
      <c r="E16" s="100">
        <f>PPMT($E$12/12,B16,$E$7,-$E$10,$E$11,0)</f>
        <v>47.597073452913563</v>
      </c>
      <c r="F16" s="100">
        <f>ROUND(PMT($E$12/12,E7,-E10,E11),3)</f>
        <v>59.878999999999998</v>
      </c>
      <c r="G16" s="100">
        <f>ROUND(C16-E16,3)</f>
        <v>3156.473</v>
      </c>
      <c r="K16" s="86"/>
      <c r="L16" s="86"/>
      <c r="M16" s="89"/>
    </row>
    <row r="17" spans="1:13" x14ac:dyDescent="0.35">
      <c r="A17" s="99">
        <f>EDATE(A16,1)</f>
        <v>43862</v>
      </c>
      <c r="B17" s="83">
        <v>2</v>
      </c>
      <c r="C17" s="72">
        <f>G16</f>
        <v>3156.473</v>
      </c>
      <c r="D17" s="100">
        <f t="shared" ref="D17:D73" si="0">ROUND(C17*$E$12/12,3)</f>
        <v>12.1</v>
      </c>
      <c r="E17" s="100">
        <f t="shared" ref="E17:E73" si="1">PPMT($E$12/12,B17,$E$7,-$E$10,$E$11,0)</f>
        <v>47.779528901149732</v>
      </c>
      <c r="F17" s="100">
        <f>F16</f>
        <v>59.878999999999998</v>
      </c>
      <c r="G17" s="100">
        <f t="shared" ref="G17:G73" si="2">ROUND(C17-E17,3)</f>
        <v>3108.6930000000002</v>
      </c>
      <c r="K17" s="86"/>
      <c r="L17" s="86"/>
      <c r="M17" s="89"/>
    </row>
    <row r="18" spans="1:13" x14ac:dyDescent="0.35">
      <c r="A18" s="99">
        <f>EDATE(A17,1)</f>
        <v>43891</v>
      </c>
      <c r="B18" s="83">
        <v>3</v>
      </c>
      <c r="C18" s="72">
        <f>G17</f>
        <v>3108.6930000000002</v>
      </c>
      <c r="D18" s="100">
        <f t="shared" si="0"/>
        <v>11.917</v>
      </c>
      <c r="E18" s="100">
        <f t="shared" si="1"/>
        <v>47.962683761937477</v>
      </c>
      <c r="F18" s="100">
        <f t="shared" ref="F18:F75" si="3">F17</f>
        <v>59.878999999999998</v>
      </c>
      <c r="G18" s="100">
        <f t="shared" si="2"/>
        <v>3060.73</v>
      </c>
      <c r="K18" s="86"/>
      <c r="L18" s="86"/>
      <c r="M18" s="89"/>
    </row>
    <row r="19" spans="1:13" x14ac:dyDescent="0.35">
      <c r="A19" s="99">
        <f t="shared" ref="A19:A75" si="4">EDATE(A18,1)</f>
        <v>43922</v>
      </c>
      <c r="B19" s="83">
        <v>4</v>
      </c>
      <c r="C19" s="72">
        <f t="shared" ref="C19:C73" si="5">G18</f>
        <v>3060.73</v>
      </c>
      <c r="D19" s="100">
        <f t="shared" si="0"/>
        <v>11.733000000000001</v>
      </c>
      <c r="E19" s="100">
        <f t="shared" si="1"/>
        <v>48.146540716358231</v>
      </c>
      <c r="F19" s="100">
        <f t="shared" si="3"/>
        <v>59.878999999999998</v>
      </c>
      <c r="G19" s="100">
        <f t="shared" si="2"/>
        <v>3012.5830000000001</v>
      </c>
      <c r="K19" s="86"/>
      <c r="L19" s="86"/>
      <c r="M19" s="89"/>
    </row>
    <row r="20" spans="1:13" x14ac:dyDescent="0.35">
      <c r="A20" s="99">
        <f t="shared" si="4"/>
        <v>43952</v>
      </c>
      <c r="B20" s="83">
        <v>5</v>
      </c>
      <c r="C20" s="72">
        <f t="shared" si="5"/>
        <v>3012.5830000000001</v>
      </c>
      <c r="D20" s="100">
        <f t="shared" si="0"/>
        <v>11.548</v>
      </c>
      <c r="E20" s="100">
        <f t="shared" si="1"/>
        <v>48.331102455770939</v>
      </c>
      <c r="F20" s="100">
        <f t="shared" si="3"/>
        <v>59.878999999999998</v>
      </c>
      <c r="G20" s="100">
        <f t="shared" si="2"/>
        <v>2964.252</v>
      </c>
      <c r="K20" s="86"/>
      <c r="L20" s="86"/>
      <c r="M20" s="89"/>
    </row>
    <row r="21" spans="1:13" x14ac:dyDescent="0.35">
      <c r="A21" s="99">
        <f t="shared" si="4"/>
        <v>43983</v>
      </c>
      <c r="B21" s="83">
        <v>6</v>
      </c>
      <c r="C21" s="72">
        <f t="shared" si="5"/>
        <v>2964.252</v>
      </c>
      <c r="D21" s="100">
        <f t="shared" si="0"/>
        <v>11.363</v>
      </c>
      <c r="E21" s="100">
        <f t="shared" si="1"/>
        <v>48.516371681851396</v>
      </c>
      <c r="F21" s="100">
        <f t="shared" si="3"/>
        <v>59.878999999999998</v>
      </c>
      <c r="G21" s="100">
        <f t="shared" si="2"/>
        <v>2915.7359999999999</v>
      </c>
      <c r="K21" s="86"/>
      <c r="L21" s="86"/>
      <c r="M21" s="89"/>
    </row>
    <row r="22" spans="1:13" x14ac:dyDescent="0.35">
      <c r="A22" s="99">
        <f t="shared" si="4"/>
        <v>44013</v>
      </c>
      <c r="B22" s="83">
        <v>7</v>
      </c>
      <c r="C22" s="72">
        <f t="shared" si="5"/>
        <v>2915.7359999999999</v>
      </c>
      <c r="D22" s="100">
        <f t="shared" si="0"/>
        <v>11.177</v>
      </c>
      <c r="E22" s="100">
        <f t="shared" si="1"/>
        <v>48.702351106631824</v>
      </c>
      <c r="F22" s="100">
        <f t="shared" si="3"/>
        <v>59.878999999999998</v>
      </c>
      <c r="G22" s="100">
        <f t="shared" si="2"/>
        <v>2867.0340000000001</v>
      </c>
      <c r="K22" s="86"/>
      <c r="L22" s="86"/>
      <c r="M22" s="89"/>
    </row>
    <row r="23" spans="1:13" x14ac:dyDescent="0.35">
      <c r="A23" s="99">
        <f>EDATE(A22,1)</f>
        <v>44044</v>
      </c>
      <c r="B23" s="83">
        <v>8</v>
      </c>
      <c r="C23" s="72">
        <f t="shared" si="5"/>
        <v>2867.0340000000001</v>
      </c>
      <c r="D23" s="100">
        <f t="shared" si="0"/>
        <v>10.99</v>
      </c>
      <c r="E23" s="100">
        <f t="shared" si="1"/>
        <v>48.889043452540584</v>
      </c>
      <c r="F23" s="100">
        <f t="shared" si="3"/>
        <v>59.878999999999998</v>
      </c>
      <c r="G23" s="100">
        <f t="shared" si="2"/>
        <v>2818.145</v>
      </c>
      <c r="K23" s="86"/>
      <c r="L23" s="86"/>
      <c r="M23" s="89"/>
    </row>
    <row r="24" spans="1:13" x14ac:dyDescent="0.35">
      <c r="A24" s="99">
        <f t="shared" si="4"/>
        <v>44075</v>
      </c>
      <c r="B24" s="83">
        <v>9</v>
      </c>
      <c r="C24" s="72">
        <f t="shared" si="5"/>
        <v>2818.145</v>
      </c>
      <c r="D24" s="100">
        <f t="shared" si="0"/>
        <v>10.803000000000001</v>
      </c>
      <c r="E24" s="100">
        <f t="shared" si="1"/>
        <v>49.076451452441987</v>
      </c>
      <c r="F24" s="100">
        <f t="shared" si="3"/>
        <v>59.878999999999998</v>
      </c>
      <c r="G24" s="100">
        <f t="shared" si="2"/>
        <v>2769.069</v>
      </c>
      <c r="K24" s="86"/>
      <c r="L24" s="86"/>
      <c r="M24" s="89"/>
    </row>
    <row r="25" spans="1:13" x14ac:dyDescent="0.35">
      <c r="A25" s="99">
        <f t="shared" si="4"/>
        <v>44105</v>
      </c>
      <c r="B25" s="83">
        <v>10</v>
      </c>
      <c r="C25" s="72">
        <f t="shared" si="5"/>
        <v>2769.069</v>
      </c>
      <c r="D25" s="100">
        <f t="shared" si="0"/>
        <v>10.615</v>
      </c>
      <c r="E25" s="100">
        <f t="shared" si="1"/>
        <v>49.26457784967635</v>
      </c>
      <c r="F25" s="100">
        <f t="shared" si="3"/>
        <v>59.878999999999998</v>
      </c>
      <c r="G25" s="100">
        <f t="shared" si="2"/>
        <v>2719.8040000000001</v>
      </c>
      <c r="K25" s="86"/>
      <c r="L25" s="86"/>
      <c r="M25" s="89"/>
    </row>
    <row r="26" spans="1:13" x14ac:dyDescent="0.35">
      <c r="A26" s="99">
        <f t="shared" si="4"/>
        <v>44136</v>
      </c>
      <c r="B26" s="83">
        <v>11</v>
      </c>
      <c r="C26" s="72">
        <f t="shared" si="5"/>
        <v>2719.8040000000001</v>
      </c>
      <c r="D26" s="100">
        <f t="shared" si="0"/>
        <v>10.426</v>
      </c>
      <c r="E26" s="100">
        <f t="shared" si="1"/>
        <v>49.453425398100109</v>
      </c>
      <c r="F26" s="100">
        <f t="shared" si="3"/>
        <v>59.878999999999998</v>
      </c>
      <c r="G26" s="100">
        <f t="shared" si="2"/>
        <v>2670.3510000000001</v>
      </c>
    </row>
    <row r="27" spans="1:13" x14ac:dyDescent="0.35">
      <c r="A27" s="99">
        <f t="shared" si="4"/>
        <v>44166</v>
      </c>
      <c r="B27" s="83">
        <v>12</v>
      </c>
      <c r="C27" s="72">
        <f t="shared" si="5"/>
        <v>2670.3510000000001</v>
      </c>
      <c r="D27" s="100">
        <f t="shared" si="0"/>
        <v>10.236000000000001</v>
      </c>
      <c r="E27" s="100">
        <f t="shared" si="1"/>
        <v>49.642996862126154</v>
      </c>
      <c r="F27" s="100">
        <f t="shared" si="3"/>
        <v>59.878999999999998</v>
      </c>
      <c r="G27" s="100">
        <f t="shared" si="2"/>
        <v>2620.7080000000001</v>
      </c>
    </row>
    <row r="28" spans="1:13" x14ac:dyDescent="0.35">
      <c r="A28" s="99">
        <f t="shared" si="4"/>
        <v>44197</v>
      </c>
      <c r="B28" s="83">
        <v>13</v>
      </c>
      <c r="C28" s="72">
        <f t="shared" si="5"/>
        <v>2620.7080000000001</v>
      </c>
      <c r="D28" s="100">
        <f t="shared" si="0"/>
        <v>10.045999999999999</v>
      </c>
      <c r="E28" s="100">
        <f t="shared" si="1"/>
        <v>49.833295016764311</v>
      </c>
      <c r="F28" s="100">
        <f t="shared" si="3"/>
        <v>59.878999999999998</v>
      </c>
      <c r="G28" s="100">
        <f t="shared" si="2"/>
        <v>2570.875</v>
      </c>
    </row>
    <row r="29" spans="1:13" x14ac:dyDescent="0.35">
      <c r="A29" s="99">
        <f t="shared" si="4"/>
        <v>44228</v>
      </c>
      <c r="B29" s="83">
        <v>14</v>
      </c>
      <c r="C29" s="72">
        <f t="shared" si="5"/>
        <v>2570.875</v>
      </c>
      <c r="D29" s="100">
        <f t="shared" si="0"/>
        <v>9.8550000000000004</v>
      </c>
      <c r="E29" s="100">
        <f t="shared" si="1"/>
        <v>50.024322647661904</v>
      </c>
      <c r="F29" s="100">
        <f t="shared" si="3"/>
        <v>59.878999999999998</v>
      </c>
      <c r="G29" s="100">
        <f t="shared" si="2"/>
        <v>2520.8510000000001</v>
      </c>
    </row>
    <row r="30" spans="1:13" x14ac:dyDescent="0.35">
      <c r="A30" s="99">
        <f t="shared" si="4"/>
        <v>44256</v>
      </c>
      <c r="B30" s="83">
        <v>15</v>
      </c>
      <c r="C30" s="72">
        <f t="shared" si="5"/>
        <v>2520.8510000000001</v>
      </c>
      <c r="D30" s="100">
        <f t="shared" si="0"/>
        <v>9.6630000000000003</v>
      </c>
      <c r="E30" s="100">
        <f t="shared" si="1"/>
        <v>50.216082551144609</v>
      </c>
      <c r="F30" s="100">
        <f t="shared" si="3"/>
        <v>59.878999999999998</v>
      </c>
      <c r="G30" s="100">
        <f t="shared" si="2"/>
        <v>2470.6350000000002</v>
      </c>
    </row>
    <row r="31" spans="1:13" x14ac:dyDescent="0.35">
      <c r="A31" s="99">
        <f t="shared" si="4"/>
        <v>44287</v>
      </c>
      <c r="B31" s="83">
        <v>16</v>
      </c>
      <c r="C31" s="72">
        <f t="shared" si="5"/>
        <v>2470.6350000000002</v>
      </c>
      <c r="D31" s="100">
        <f t="shared" si="0"/>
        <v>9.4710000000000001</v>
      </c>
      <c r="E31" s="100">
        <f t="shared" si="1"/>
        <v>50.408577534257326</v>
      </c>
      <c r="F31" s="100">
        <f t="shared" si="3"/>
        <v>59.878999999999998</v>
      </c>
      <c r="G31" s="100">
        <f t="shared" si="2"/>
        <v>2420.2260000000001</v>
      </c>
    </row>
    <row r="32" spans="1:13" x14ac:dyDescent="0.35">
      <c r="A32" s="99">
        <f t="shared" si="4"/>
        <v>44317</v>
      </c>
      <c r="B32" s="83">
        <v>17</v>
      </c>
      <c r="C32" s="72">
        <f t="shared" si="5"/>
        <v>2420.2260000000001</v>
      </c>
      <c r="D32" s="100">
        <f t="shared" si="0"/>
        <v>9.2780000000000005</v>
      </c>
      <c r="E32" s="100">
        <f t="shared" si="1"/>
        <v>50.601810414805321</v>
      </c>
      <c r="F32" s="100">
        <f t="shared" si="3"/>
        <v>59.878999999999998</v>
      </c>
      <c r="G32" s="100">
        <f t="shared" si="2"/>
        <v>2369.6239999999998</v>
      </c>
    </row>
    <row r="33" spans="1:7" x14ac:dyDescent="0.35">
      <c r="A33" s="99">
        <f t="shared" si="4"/>
        <v>44348</v>
      </c>
      <c r="B33" s="83">
        <v>18</v>
      </c>
      <c r="C33" s="72">
        <f t="shared" si="5"/>
        <v>2369.6239999999998</v>
      </c>
      <c r="D33" s="100">
        <f t="shared" si="0"/>
        <v>9.0839999999999996</v>
      </c>
      <c r="E33" s="100">
        <f t="shared" si="1"/>
        <v>50.795784021395406</v>
      </c>
      <c r="F33" s="100">
        <f t="shared" si="3"/>
        <v>59.878999999999998</v>
      </c>
      <c r="G33" s="100">
        <f t="shared" si="2"/>
        <v>2318.828</v>
      </c>
    </row>
    <row r="34" spans="1:7" x14ac:dyDescent="0.35">
      <c r="A34" s="99">
        <f t="shared" si="4"/>
        <v>44378</v>
      </c>
      <c r="B34" s="83">
        <v>19</v>
      </c>
      <c r="C34" s="72">
        <f t="shared" si="5"/>
        <v>2318.828</v>
      </c>
      <c r="D34" s="100">
        <f t="shared" si="0"/>
        <v>8.8889999999999993</v>
      </c>
      <c r="E34" s="100">
        <f t="shared" si="1"/>
        <v>50.990501193477421</v>
      </c>
      <c r="F34" s="100">
        <f t="shared" si="3"/>
        <v>59.878999999999998</v>
      </c>
      <c r="G34" s="100">
        <f t="shared" si="2"/>
        <v>2267.837</v>
      </c>
    </row>
    <row r="35" spans="1:7" x14ac:dyDescent="0.35">
      <c r="A35" s="99">
        <f t="shared" si="4"/>
        <v>44409</v>
      </c>
      <c r="B35" s="83">
        <v>20</v>
      </c>
      <c r="C35" s="72">
        <f t="shared" si="5"/>
        <v>2267.837</v>
      </c>
      <c r="D35" s="100">
        <f t="shared" si="0"/>
        <v>8.6929999999999996</v>
      </c>
      <c r="E35" s="100">
        <f t="shared" si="1"/>
        <v>51.185964781385756</v>
      </c>
      <c r="F35" s="100">
        <f t="shared" si="3"/>
        <v>59.878999999999998</v>
      </c>
      <c r="G35" s="100">
        <f t="shared" si="2"/>
        <v>2216.6509999999998</v>
      </c>
    </row>
    <row r="36" spans="1:7" x14ac:dyDescent="0.35">
      <c r="A36" s="99">
        <f t="shared" si="4"/>
        <v>44440</v>
      </c>
      <c r="B36" s="83">
        <v>21</v>
      </c>
      <c r="C36" s="72">
        <f t="shared" si="5"/>
        <v>2216.6509999999998</v>
      </c>
      <c r="D36" s="100">
        <f t="shared" si="0"/>
        <v>8.4969999999999999</v>
      </c>
      <c r="E36" s="100">
        <f t="shared" si="1"/>
        <v>51.382177646381066</v>
      </c>
      <c r="F36" s="100">
        <f t="shared" si="3"/>
        <v>59.878999999999998</v>
      </c>
      <c r="G36" s="100">
        <f t="shared" si="2"/>
        <v>2165.2689999999998</v>
      </c>
    </row>
    <row r="37" spans="1:7" x14ac:dyDescent="0.35">
      <c r="A37" s="99">
        <f t="shared" si="4"/>
        <v>44470</v>
      </c>
      <c r="B37" s="83">
        <v>22</v>
      </c>
      <c r="C37" s="72">
        <f t="shared" si="5"/>
        <v>2165.2689999999998</v>
      </c>
      <c r="D37" s="100">
        <f t="shared" si="0"/>
        <v>8.3000000000000007</v>
      </c>
      <c r="E37" s="100">
        <f t="shared" si="1"/>
        <v>51.579142660692185</v>
      </c>
      <c r="F37" s="100">
        <f t="shared" si="3"/>
        <v>59.878999999999998</v>
      </c>
      <c r="G37" s="100">
        <f t="shared" si="2"/>
        <v>2113.69</v>
      </c>
    </row>
    <row r="38" spans="1:7" x14ac:dyDescent="0.35">
      <c r="A38" s="99">
        <f t="shared" si="4"/>
        <v>44501</v>
      </c>
      <c r="B38" s="83">
        <v>23</v>
      </c>
      <c r="C38" s="72">
        <f t="shared" si="5"/>
        <v>2113.69</v>
      </c>
      <c r="D38" s="100">
        <f t="shared" si="0"/>
        <v>8.1020000000000003</v>
      </c>
      <c r="E38" s="100">
        <f t="shared" si="1"/>
        <v>51.77686270755818</v>
      </c>
      <c r="F38" s="100">
        <f t="shared" si="3"/>
        <v>59.878999999999998</v>
      </c>
      <c r="G38" s="100">
        <f t="shared" si="2"/>
        <v>2061.913</v>
      </c>
    </row>
    <row r="39" spans="1:7" x14ac:dyDescent="0.35">
      <c r="A39" s="99">
        <f t="shared" si="4"/>
        <v>44531</v>
      </c>
      <c r="B39" s="83">
        <v>24</v>
      </c>
      <c r="C39" s="72">
        <f t="shared" si="5"/>
        <v>2061.913</v>
      </c>
      <c r="D39" s="100">
        <f t="shared" si="0"/>
        <v>7.9039999999999999</v>
      </c>
      <c r="E39" s="100">
        <f t="shared" si="1"/>
        <v>51.975340681270481</v>
      </c>
      <c r="F39" s="100">
        <f t="shared" si="3"/>
        <v>59.878999999999998</v>
      </c>
      <c r="G39" s="100">
        <f t="shared" si="2"/>
        <v>2009.9380000000001</v>
      </c>
    </row>
    <row r="40" spans="1:7" x14ac:dyDescent="0.35">
      <c r="A40" s="99">
        <f t="shared" si="4"/>
        <v>44562</v>
      </c>
      <c r="B40" s="83">
        <v>25</v>
      </c>
      <c r="C40" s="72">
        <f t="shared" si="5"/>
        <v>2009.9380000000001</v>
      </c>
      <c r="D40" s="100">
        <f t="shared" si="0"/>
        <v>7.7050000000000001</v>
      </c>
      <c r="E40" s="100">
        <f t="shared" si="1"/>
        <v>52.174579487215354</v>
      </c>
      <c r="F40" s="100">
        <f t="shared" si="3"/>
        <v>59.878999999999998</v>
      </c>
      <c r="G40" s="100">
        <f t="shared" si="2"/>
        <v>1957.7629999999999</v>
      </c>
    </row>
    <row r="41" spans="1:7" x14ac:dyDescent="0.35">
      <c r="A41" s="99">
        <f t="shared" si="4"/>
        <v>44593</v>
      </c>
      <c r="B41" s="83">
        <v>26</v>
      </c>
      <c r="C41" s="72">
        <f t="shared" si="5"/>
        <v>1957.7629999999999</v>
      </c>
      <c r="D41" s="100">
        <f t="shared" si="0"/>
        <v>7.5049999999999999</v>
      </c>
      <c r="E41" s="100">
        <f t="shared" si="1"/>
        <v>52.374582041916341</v>
      </c>
      <c r="F41" s="100">
        <f t="shared" si="3"/>
        <v>59.878999999999998</v>
      </c>
      <c r="G41" s="100">
        <f t="shared" si="2"/>
        <v>1905.3879999999999</v>
      </c>
    </row>
    <row r="42" spans="1:7" x14ac:dyDescent="0.35">
      <c r="A42" s="99">
        <f t="shared" si="4"/>
        <v>44621</v>
      </c>
      <c r="B42" s="83">
        <v>27</v>
      </c>
      <c r="C42" s="72">
        <f t="shared" si="5"/>
        <v>1905.3879999999999</v>
      </c>
      <c r="D42" s="100">
        <f t="shared" si="0"/>
        <v>7.3040000000000003</v>
      </c>
      <c r="E42" s="100">
        <f t="shared" si="1"/>
        <v>52.575351273077018</v>
      </c>
      <c r="F42" s="100">
        <f t="shared" si="3"/>
        <v>59.878999999999998</v>
      </c>
      <c r="G42" s="100">
        <f t="shared" si="2"/>
        <v>1852.8130000000001</v>
      </c>
    </row>
    <row r="43" spans="1:7" x14ac:dyDescent="0.35">
      <c r="A43" s="99">
        <f t="shared" si="4"/>
        <v>44652</v>
      </c>
      <c r="B43" s="83">
        <v>28</v>
      </c>
      <c r="C43" s="72">
        <f t="shared" si="5"/>
        <v>1852.8130000000001</v>
      </c>
      <c r="D43" s="100">
        <f t="shared" si="0"/>
        <v>7.1020000000000003</v>
      </c>
      <c r="E43" s="100">
        <f t="shared" si="1"/>
        <v>52.776890119623815</v>
      </c>
      <c r="F43" s="100">
        <f t="shared" si="3"/>
        <v>59.878999999999998</v>
      </c>
      <c r="G43" s="100">
        <f t="shared" si="2"/>
        <v>1800.0360000000001</v>
      </c>
    </row>
    <row r="44" spans="1:7" x14ac:dyDescent="0.35">
      <c r="A44" s="99">
        <f t="shared" si="4"/>
        <v>44682</v>
      </c>
      <c r="B44" s="83">
        <v>29</v>
      </c>
      <c r="C44" s="72">
        <f t="shared" si="5"/>
        <v>1800.0360000000001</v>
      </c>
      <c r="D44" s="100">
        <f t="shared" si="0"/>
        <v>6.9</v>
      </c>
      <c r="E44" s="100">
        <f t="shared" si="1"/>
        <v>52.979201531749041</v>
      </c>
      <c r="F44" s="100">
        <f t="shared" si="3"/>
        <v>59.878999999999998</v>
      </c>
      <c r="G44" s="100">
        <f t="shared" si="2"/>
        <v>1747.057</v>
      </c>
    </row>
    <row r="45" spans="1:7" x14ac:dyDescent="0.35">
      <c r="A45" s="99">
        <f t="shared" si="4"/>
        <v>44713</v>
      </c>
      <c r="B45" s="83">
        <v>30</v>
      </c>
      <c r="C45" s="72">
        <f t="shared" si="5"/>
        <v>1747.057</v>
      </c>
      <c r="D45" s="100">
        <f t="shared" si="0"/>
        <v>6.6970000000000001</v>
      </c>
      <c r="E45" s="100">
        <f t="shared" si="1"/>
        <v>53.182288470954084</v>
      </c>
      <c r="F45" s="100">
        <f t="shared" si="3"/>
        <v>59.878999999999998</v>
      </c>
      <c r="G45" s="100">
        <f t="shared" si="2"/>
        <v>1693.875</v>
      </c>
    </row>
    <row r="46" spans="1:7" x14ac:dyDescent="0.35">
      <c r="A46" s="99">
        <f t="shared" si="4"/>
        <v>44743</v>
      </c>
      <c r="B46" s="83">
        <v>31</v>
      </c>
      <c r="C46" s="72">
        <f t="shared" si="5"/>
        <v>1693.875</v>
      </c>
      <c r="D46" s="100">
        <f t="shared" si="0"/>
        <v>6.4930000000000003</v>
      </c>
      <c r="E46" s="100">
        <f t="shared" si="1"/>
        <v>53.386153910092737</v>
      </c>
      <c r="F46" s="100">
        <f t="shared" si="3"/>
        <v>59.878999999999998</v>
      </c>
      <c r="G46" s="100">
        <f t="shared" si="2"/>
        <v>1640.489</v>
      </c>
    </row>
    <row r="47" spans="1:7" x14ac:dyDescent="0.35">
      <c r="A47" s="99">
        <f t="shared" si="4"/>
        <v>44774</v>
      </c>
      <c r="B47" s="83">
        <v>32</v>
      </c>
      <c r="C47" s="72">
        <f t="shared" si="5"/>
        <v>1640.489</v>
      </c>
      <c r="D47" s="100">
        <f t="shared" si="0"/>
        <v>6.2889999999999997</v>
      </c>
      <c r="E47" s="100">
        <f t="shared" si="1"/>
        <v>53.590800833414754</v>
      </c>
      <c r="F47" s="100">
        <f t="shared" si="3"/>
        <v>59.878999999999998</v>
      </c>
      <c r="G47" s="100">
        <f t="shared" si="2"/>
        <v>1586.8979999999999</v>
      </c>
    </row>
    <row r="48" spans="1:7" x14ac:dyDescent="0.35">
      <c r="A48" s="99">
        <f t="shared" si="4"/>
        <v>44805</v>
      </c>
      <c r="B48" s="83">
        <v>33</v>
      </c>
      <c r="C48" s="72">
        <f t="shared" si="5"/>
        <v>1586.8979999999999</v>
      </c>
      <c r="D48" s="100">
        <f t="shared" si="0"/>
        <v>6.0830000000000002</v>
      </c>
      <c r="E48" s="100">
        <f t="shared" si="1"/>
        <v>53.796232236609526</v>
      </c>
      <c r="F48" s="100">
        <f t="shared" si="3"/>
        <v>59.878999999999998</v>
      </c>
      <c r="G48" s="100">
        <f t="shared" si="2"/>
        <v>1533.1020000000001</v>
      </c>
    </row>
    <row r="49" spans="1:7" x14ac:dyDescent="0.35">
      <c r="A49" s="99">
        <f t="shared" si="4"/>
        <v>44835</v>
      </c>
      <c r="B49" s="83">
        <v>34</v>
      </c>
      <c r="C49" s="72">
        <f t="shared" si="5"/>
        <v>1533.1020000000001</v>
      </c>
      <c r="D49" s="100">
        <f t="shared" si="0"/>
        <v>5.8769999999999998</v>
      </c>
      <c r="E49" s="100">
        <f t="shared" si="1"/>
        <v>54.002451126849849</v>
      </c>
      <c r="F49" s="100">
        <f t="shared" si="3"/>
        <v>59.878999999999998</v>
      </c>
      <c r="G49" s="100">
        <f t="shared" si="2"/>
        <v>1479.1</v>
      </c>
    </row>
    <row r="50" spans="1:7" x14ac:dyDescent="0.35">
      <c r="A50" s="99">
        <f t="shared" si="4"/>
        <v>44866</v>
      </c>
      <c r="B50" s="83">
        <v>35</v>
      </c>
      <c r="C50" s="72">
        <f t="shared" si="5"/>
        <v>1479.1</v>
      </c>
      <c r="D50" s="100">
        <f t="shared" si="0"/>
        <v>5.67</v>
      </c>
      <c r="E50" s="100">
        <f t="shared" si="1"/>
        <v>54.209460522836117</v>
      </c>
      <c r="F50" s="100">
        <f t="shared" si="3"/>
        <v>59.878999999999998</v>
      </c>
      <c r="G50" s="100">
        <f t="shared" si="2"/>
        <v>1424.8910000000001</v>
      </c>
    </row>
    <row r="51" spans="1:7" x14ac:dyDescent="0.35">
      <c r="A51" s="99">
        <f t="shared" si="4"/>
        <v>44896</v>
      </c>
      <c r="B51" s="83">
        <v>36</v>
      </c>
      <c r="C51" s="72">
        <f t="shared" si="5"/>
        <v>1424.8910000000001</v>
      </c>
      <c r="D51" s="100">
        <f t="shared" si="0"/>
        <v>5.4619999999999997</v>
      </c>
      <c r="E51" s="100">
        <f t="shared" si="1"/>
        <v>54.41726345484031</v>
      </c>
      <c r="F51" s="100">
        <f t="shared" si="3"/>
        <v>59.878999999999998</v>
      </c>
      <c r="G51" s="100">
        <f t="shared" si="2"/>
        <v>1370.4739999999999</v>
      </c>
    </row>
    <row r="52" spans="1:7" x14ac:dyDescent="0.35">
      <c r="A52" s="99">
        <f t="shared" si="4"/>
        <v>44927</v>
      </c>
      <c r="B52" s="83">
        <v>37</v>
      </c>
      <c r="C52" s="72">
        <f t="shared" si="5"/>
        <v>1370.4739999999999</v>
      </c>
      <c r="D52" s="100">
        <f t="shared" si="0"/>
        <v>5.2530000000000001</v>
      </c>
      <c r="E52" s="100">
        <f t="shared" si="1"/>
        <v>54.625862964750539</v>
      </c>
      <c r="F52" s="100">
        <f t="shared" si="3"/>
        <v>59.878999999999998</v>
      </c>
      <c r="G52" s="100">
        <f t="shared" si="2"/>
        <v>1315.848</v>
      </c>
    </row>
    <row r="53" spans="1:7" x14ac:dyDescent="0.35">
      <c r="A53" s="99">
        <f t="shared" si="4"/>
        <v>44958</v>
      </c>
      <c r="B53" s="83">
        <v>38</v>
      </c>
      <c r="C53" s="72">
        <f t="shared" si="5"/>
        <v>1315.848</v>
      </c>
      <c r="D53" s="100">
        <f t="shared" si="0"/>
        <v>5.0439999999999996</v>
      </c>
      <c r="E53" s="100">
        <f t="shared" si="1"/>
        <v>54.835262106115415</v>
      </c>
      <c r="F53" s="100">
        <f t="shared" si="3"/>
        <v>59.878999999999998</v>
      </c>
      <c r="G53" s="100">
        <f t="shared" si="2"/>
        <v>1261.0129999999999</v>
      </c>
    </row>
    <row r="54" spans="1:7" x14ac:dyDescent="0.35">
      <c r="A54" s="99">
        <f t="shared" si="4"/>
        <v>44986</v>
      </c>
      <c r="B54" s="83">
        <v>39</v>
      </c>
      <c r="C54" s="72">
        <f t="shared" si="5"/>
        <v>1261.0129999999999</v>
      </c>
      <c r="D54" s="100">
        <f t="shared" si="0"/>
        <v>4.8339999999999996</v>
      </c>
      <c r="E54" s="100">
        <f t="shared" si="1"/>
        <v>55.045463944188853</v>
      </c>
      <c r="F54" s="100">
        <f t="shared" si="3"/>
        <v>59.878999999999998</v>
      </c>
      <c r="G54" s="100">
        <f t="shared" si="2"/>
        <v>1205.9680000000001</v>
      </c>
    </row>
    <row r="55" spans="1:7" x14ac:dyDescent="0.35">
      <c r="A55" s="99">
        <f t="shared" si="4"/>
        <v>45017</v>
      </c>
      <c r="B55" s="83">
        <v>40</v>
      </c>
      <c r="C55" s="72">
        <f t="shared" si="5"/>
        <v>1205.9680000000001</v>
      </c>
      <c r="D55" s="100">
        <f t="shared" si="0"/>
        <v>4.6230000000000002</v>
      </c>
      <c r="E55" s="100">
        <f t="shared" si="1"/>
        <v>55.256471555974919</v>
      </c>
      <c r="F55" s="100">
        <f t="shared" si="3"/>
        <v>59.878999999999998</v>
      </c>
      <c r="G55" s="100">
        <f t="shared" si="2"/>
        <v>1150.712</v>
      </c>
    </row>
    <row r="56" spans="1:7" x14ac:dyDescent="0.35">
      <c r="A56" s="99">
        <f t="shared" si="4"/>
        <v>45047</v>
      </c>
      <c r="B56" s="83">
        <v>41</v>
      </c>
      <c r="C56" s="72">
        <f t="shared" si="5"/>
        <v>1150.712</v>
      </c>
      <c r="D56" s="100">
        <f t="shared" si="0"/>
        <v>4.4109999999999996</v>
      </c>
      <c r="E56" s="100">
        <f t="shared" si="1"/>
        <v>55.468288030272817</v>
      </c>
      <c r="F56" s="100">
        <f t="shared" si="3"/>
        <v>59.878999999999998</v>
      </c>
      <c r="G56" s="100">
        <f t="shared" si="2"/>
        <v>1095.2439999999999</v>
      </c>
    </row>
    <row r="57" spans="1:7" x14ac:dyDescent="0.35">
      <c r="A57" s="99">
        <f t="shared" si="4"/>
        <v>45078</v>
      </c>
      <c r="B57" s="83">
        <v>42</v>
      </c>
      <c r="C57" s="72">
        <f t="shared" si="5"/>
        <v>1095.2439999999999</v>
      </c>
      <c r="D57" s="100">
        <f t="shared" si="0"/>
        <v>4.1980000000000004</v>
      </c>
      <c r="E57" s="100">
        <f t="shared" si="1"/>
        <v>55.680916467722199</v>
      </c>
      <c r="F57" s="100">
        <f t="shared" si="3"/>
        <v>59.878999999999998</v>
      </c>
      <c r="G57" s="100">
        <f t="shared" si="2"/>
        <v>1039.5630000000001</v>
      </c>
    </row>
    <row r="58" spans="1:7" x14ac:dyDescent="0.35">
      <c r="A58" s="99">
        <f t="shared" si="4"/>
        <v>45108</v>
      </c>
      <c r="B58" s="83">
        <v>43</v>
      </c>
      <c r="C58" s="72">
        <f t="shared" si="5"/>
        <v>1039.5630000000001</v>
      </c>
      <c r="D58" s="100">
        <f t="shared" si="0"/>
        <v>3.9849999999999999</v>
      </c>
      <c r="E58" s="100">
        <f t="shared" si="1"/>
        <v>55.894359980848471</v>
      </c>
      <c r="F58" s="100">
        <f t="shared" si="3"/>
        <v>59.878999999999998</v>
      </c>
      <c r="G58" s="100">
        <f t="shared" si="2"/>
        <v>983.66899999999998</v>
      </c>
    </row>
    <row r="59" spans="1:7" x14ac:dyDescent="0.35">
      <c r="A59" s="99">
        <f t="shared" si="4"/>
        <v>45139</v>
      </c>
      <c r="B59" s="83">
        <v>44</v>
      </c>
      <c r="C59" s="72">
        <f t="shared" si="5"/>
        <v>983.66899999999998</v>
      </c>
      <c r="D59" s="100">
        <f t="shared" si="0"/>
        <v>3.7709999999999999</v>
      </c>
      <c r="E59" s="100">
        <f t="shared" si="1"/>
        <v>56.108621694108379</v>
      </c>
      <c r="F59" s="100">
        <f t="shared" si="3"/>
        <v>59.878999999999998</v>
      </c>
      <c r="G59" s="100">
        <f t="shared" si="2"/>
        <v>927.56</v>
      </c>
    </row>
    <row r="60" spans="1:7" x14ac:dyDescent="0.35">
      <c r="A60" s="99">
        <f t="shared" si="4"/>
        <v>45170</v>
      </c>
      <c r="B60" s="83">
        <v>45</v>
      </c>
      <c r="C60" s="72">
        <f t="shared" si="5"/>
        <v>927.56</v>
      </c>
      <c r="D60" s="100">
        <f t="shared" si="0"/>
        <v>3.556</v>
      </c>
      <c r="E60" s="100">
        <f t="shared" si="1"/>
        <v>56.323704743935799</v>
      </c>
      <c r="F60" s="100">
        <f t="shared" si="3"/>
        <v>59.878999999999998</v>
      </c>
      <c r="G60" s="100">
        <f t="shared" si="2"/>
        <v>871.23599999999999</v>
      </c>
    </row>
    <row r="61" spans="1:7" x14ac:dyDescent="0.35">
      <c r="A61" s="99">
        <f t="shared" si="4"/>
        <v>45200</v>
      </c>
      <c r="B61" s="83">
        <v>46</v>
      </c>
      <c r="C61" s="72">
        <f t="shared" si="5"/>
        <v>871.23599999999999</v>
      </c>
      <c r="D61" s="100">
        <f t="shared" si="0"/>
        <v>3.34</v>
      </c>
      <c r="E61" s="100">
        <f t="shared" si="1"/>
        <v>56.539612278787551</v>
      </c>
      <c r="F61" s="100">
        <f t="shared" si="3"/>
        <v>59.878999999999998</v>
      </c>
      <c r="G61" s="100">
        <f t="shared" si="2"/>
        <v>814.69600000000003</v>
      </c>
    </row>
    <row r="62" spans="1:7" x14ac:dyDescent="0.35">
      <c r="A62" s="99">
        <f t="shared" si="4"/>
        <v>45231</v>
      </c>
      <c r="B62" s="83">
        <v>47</v>
      </c>
      <c r="C62" s="72">
        <f t="shared" si="5"/>
        <v>814.69600000000003</v>
      </c>
      <c r="D62" s="100">
        <f t="shared" si="0"/>
        <v>3.1230000000000002</v>
      </c>
      <c r="E62" s="100">
        <f t="shared" si="1"/>
        <v>56.756347459189577</v>
      </c>
      <c r="F62" s="100">
        <f t="shared" si="3"/>
        <v>59.878999999999998</v>
      </c>
      <c r="G62" s="100">
        <f t="shared" si="2"/>
        <v>757.94</v>
      </c>
    </row>
    <row r="63" spans="1:7" x14ac:dyDescent="0.35">
      <c r="A63" s="99">
        <f t="shared" si="4"/>
        <v>45261</v>
      </c>
      <c r="B63" s="83">
        <v>48</v>
      </c>
      <c r="C63" s="72">
        <f t="shared" si="5"/>
        <v>757.94</v>
      </c>
      <c r="D63" s="100">
        <f t="shared" si="0"/>
        <v>2.9049999999999998</v>
      </c>
      <c r="E63" s="100">
        <f t="shared" si="1"/>
        <v>56.973913457783134</v>
      </c>
      <c r="F63" s="100">
        <f t="shared" si="3"/>
        <v>59.878999999999998</v>
      </c>
      <c r="G63" s="100">
        <f t="shared" si="2"/>
        <v>700.96600000000001</v>
      </c>
    </row>
    <row r="64" spans="1:7" x14ac:dyDescent="0.35">
      <c r="A64" s="99">
        <f t="shared" si="4"/>
        <v>45292</v>
      </c>
      <c r="B64" s="83">
        <v>49</v>
      </c>
      <c r="C64" s="72">
        <f t="shared" si="5"/>
        <v>700.96600000000001</v>
      </c>
      <c r="D64" s="100">
        <f t="shared" si="0"/>
        <v>2.6869999999999998</v>
      </c>
      <c r="E64" s="100">
        <f t="shared" si="1"/>
        <v>57.192313459371306</v>
      </c>
      <c r="F64" s="100">
        <f t="shared" si="3"/>
        <v>59.878999999999998</v>
      </c>
      <c r="G64" s="100">
        <f t="shared" si="2"/>
        <v>643.774</v>
      </c>
    </row>
    <row r="65" spans="1:7" x14ac:dyDescent="0.35">
      <c r="A65" s="99">
        <f t="shared" si="4"/>
        <v>45323</v>
      </c>
      <c r="B65" s="83">
        <v>50</v>
      </c>
      <c r="C65" s="72">
        <f t="shared" si="5"/>
        <v>643.774</v>
      </c>
      <c r="D65" s="100">
        <f t="shared" si="0"/>
        <v>2.468</v>
      </c>
      <c r="E65" s="100">
        <f t="shared" si="1"/>
        <v>57.41155066096556</v>
      </c>
      <c r="F65" s="100">
        <f t="shared" si="3"/>
        <v>59.878999999999998</v>
      </c>
      <c r="G65" s="100">
        <f t="shared" si="2"/>
        <v>586.36199999999997</v>
      </c>
    </row>
    <row r="66" spans="1:7" x14ac:dyDescent="0.35">
      <c r="A66" s="99">
        <f t="shared" si="4"/>
        <v>45352</v>
      </c>
      <c r="B66" s="83">
        <v>51</v>
      </c>
      <c r="C66" s="72">
        <f t="shared" si="5"/>
        <v>586.36199999999997</v>
      </c>
      <c r="D66" s="100">
        <f t="shared" si="0"/>
        <v>2.2480000000000002</v>
      </c>
      <c r="E66" s="100">
        <f t="shared" si="1"/>
        <v>57.631628271832589</v>
      </c>
      <c r="F66" s="100">
        <f t="shared" si="3"/>
        <v>59.878999999999998</v>
      </c>
      <c r="G66" s="100">
        <f t="shared" si="2"/>
        <v>528.73</v>
      </c>
    </row>
    <row r="67" spans="1:7" x14ac:dyDescent="0.35">
      <c r="A67" s="99">
        <f t="shared" si="4"/>
        <v>45383</v>
      </c>
      <c r="B67" s="83">
        <v>52</v>
      </c>
      <c r="C67" s="72">
        <f t="shared" si="5"/>
        <v>528.73</v>
      </c>
      <c r="D67" s="100">
        <f t="shared" si="0"/>
        <v>2.0270000000000001</v>
      </c>
      <c r="E67" s="100">
        <f t="shared" si="1"/>
        <v>57.852549513541291</v>
      </c>
      <c r="F67" s="100">
        <f t="shared" si="3"/>
        <v>59.878999999999998</v>
      </c>
      <c r="G67" s="100">
        <f t="shared" si="2"/>
        <v>470.87700000000001</v>
      </c>
    </row>
    <row r="68" spans="1:7" x14ac:dyDescent="0.35">
      <c r="A68" s="99">
        <f t="shared" si="4"/>
        <v>45413</v>
      </c>
      <c r="B68" s="83">
        <v>53</v>
      </c>
      <c r="C68" s="72">
        <f t="shared" si="5"/>
        <v>470.87700000000001</v>
      </c>
      <c r="D68" s="100">
        <f t="shared" si="0"/>
        <v>1.8049999999999999</v>
      </c>
      <c r="E68" s="100">
        <f t="shared" si="1"/>
        <v>58.074317620009857</v>
      </c>
      <c r="F68" s="100">
        <f t="shared" si="3"/>
        <v>59.878999999999998</v>
      </c>
      <c r="G68" s="100">
        <f t="shared" si="2"/>
        <v>412.803</v>
      </c>
    </row>
    <row r="69" spans="1:7" x14ac:dyDescent="0.35">
      <c r="A69" s="99">
        <f t="shared" si="4"/>
        <v>45444</v>
      </c>
      <c r="B69" s="83">
        <v>54</v>
      </c>
      <c r="C69" s="72">
        <f t="shared" si="5"/>
        <v>412.803</v>
      </c>
      <c r="D69" s="100">
        <f t="shared" si="0"/>
        <v>1.5820000000000001</v>
      </c>
      <c r="E69" s="100">
        <f t="shared" si="1"/>
        <v>58.296935837553228</v>
      </c>
      <c r="F69" s="100">
        <f t="shared" si="3"/>
        <v>59.878999999999998</v>
      </c>
      <c r="G69" s="100">
        <f t="shared" si="2"/>
        <v>354.50599999999997</v>
      </c>
    </row>
    <row r="70" spans="1:7" x14ac:dyDescent="0.35">
      <c r="A70" s="99">
        <f t="shared" si="4"/>
        <v>45474</v>
      </c>
      <c r="B70" s="83">
        <v>55</v>
      </c>
      <c r="C70" s="72">
        <f t="shared" si="5"/>
        <v>354.50599999999997</v>
      </c>
      <c r="D70" s="100">
        <f t="shared" si="0"/>
        <v>1.359</v>
      </c>
      <c r="E70" s="100">
        <f t="shared" si="1"/>
        <v>58.520407424930518</v>
      </c>
      <c r="F70" s="100">
        <f t="shared" si="3"/>
        <v>59.878999999999998</v>
      </c>
      <c r="G70" s="100">
        <f t="shared" si="2"/>
        <v>295.98599999999999</v>
      </c>
    </row>
    <row r="71" spans="1:7" x14ac:dyDescent="0.35">
      <c r="A71" s="99">
        <f t="shared" si="4"/>
        <v>45505</v>
      </c>
      <c r="B71" s="83">
        <v>56</v>
      </c>
      <c r="C71" s="72">
        <f t="shared" si="5"/>
        <v>295.98599999999999</v>
      </c>
      <c r="D71" s="100">
        <f t="shared" si="0"/>
        <v>1.135</v>
      </c>
      <c r="E71" s="100">
        <f t="shared" si="1"/>
        <v>58.744735653392752</v>
      </c>
      <c r="F71" s="100">
        <f t="shared" si="3"/>
        <v>59.878999999999998</v>
      </c>
      <c r="G71" s="100">
        <f t="shared" si="2"/>
        <v>237.24100000000001</v>
      </c>
    </row>
    <row r="72" spans="1:7" x14ac:dyDescent="0.35">
      <c r="A72" s="99">
        <f t="shared" si="4"/>
        <v>45536</v>
      </c>
      <c r="B72" s="83">
        <v>57</v>
      </c>
      <c r="C72" s="72">
        <f t="shared" si="5"/>
        <v>237.24100000000001</v>
      </c>
      <c r="D72" s="100">
        <f t="shared" si="0"/>
        <v>0.90900000000000003</v>
      </c>
      <c r="E72" s="100">
        <f t="shared" si="1"/>
        <v>58.969923806730762</v>
      </c>
      <c r="F72" s="100">
        <f t="shared" si="3"/>
        <v>59.878999999999998</v>
      </c>
      <c r="G72" s="100">
        <f t="shared" si="2"/>
        <v>178.27099999999999</v>
      </c>
    </row>
    <row r="73" spans="1:7" x14ac:dyDescent="0.35">
      <c r="A73" s="99">
        <f t="shared" si="4"/>
        <v>45566</v>
      </c>
      <c r="B73" s="83">
        <v>58</v>
      </c>
      <c r="C73" s="72">
        <f t="shared" si="5"/>
        <v>178.27099999999999</v>
      </c>
      <c r="D73" s="100">
        <f t="shared" si="0"/>
        <v>0.68300000000000005</v>
      </c>
      <c r="E73" s="100">
        <f t="shared" si="1"/>
        <v>59.19597518132322</v>
      </c>
      <c r="F73" s="100">
        <f t="shared" si="3"/>
        <v>59.878999999999998</v>
      </c>
      <c r="G73" s="100">
        <f t="shared" si="2"/>
        <v>119.075</v>
      </c>
    </row>
    <row r="74" spans="1:7" x14ac:dyDescent="0.35">
      <c r="A74" s="99">
        <f t="shared" si="4"/>
        <v>45597</v>
      </c>
      <c r="B74" s="83">
        <v>59</v>
      </c>
      <c r="C74" s="72">
        <f>G73</f>
        <v>119.075</v>
      </c>
      <c r="D74" s="100">
        <f>ROUND(C74*$E$12/12,3)</f>
        <v>0.45600000000000002</v>
      </c>
      <c r="E74" s="100">
        <f>PPMT($E$12/12,B74,$E$7,-$E$10,$E$11,0)</f>
        <v>59.422893086184963</v>
      </c>
      <c r="F74" s="100">
        <f t="shared" si="3"/>
        <v>59.878999999999998</v>
      </c>
      <c r="G74" s="100">
        <f>ROUND(C74-E74,3)</f>
        <v>59.652000000000001</v>
      </c>
    </row>
    <row r="75" spans="1:7" x14ac:dyDescent="0.35">
      <c r="A75" s="99">
        <f t="shared" si="4"/>
        <v>45627</v>
      </c>
      <c r="B75" s="83">
        <v>60</v>
      </c>
      <c r="C75" s="72">
        <f>G74</f>
        <v>59.652000000000001</v>
      </c>
      <c r="D75" s="100">
        <f>ROUND(C75*$E$12/12,3)</f>
        <v>0.22900000000000001</v>
      </c>
      <c r="E75" s="100">
        <f>PPMT($E$12/12,B75,$E$7,-$E$10,$E$11,0)</f>
        <v>59.650680843015344</v>
      </c>
      <c r="F75" s="100">
        <f t="shared" si="3"/>
        <v>59.878999999999998</v>
      </c>
      <c r="G75" s="100">
        <f>ROUND(C75-E75,3)</f>
        <v>1E-3</v>
      </c>
    </row>
    <row r="76" spans="1:7" x14ac:dyDescent="0.35">
      <c r="A76" s="99"/>
      <c r="B76" s="83"/>
      <c r="C76" s="72"/>
      <c r="D76" s="100"/>
      <c r="E76" s="100"/>
      <c r="F76" s="100"/>
      <c r="G76" s="100"/>
    </row>
    <row r="77" spans="1:7" x14ac:dyDescent="0.35">
      <c r="A77" s="99"/>
      <c r="B77" s="83"/>
      <c r="C77" s="72"/>
      <c r="D77" s="100"/>
      <c r="E77" s="100"/>
      <c r="F77" s="100"/>
      <c r="G77" s="100"/>
    </row>
    <row r="78" spans="1:7" x14ac:dyDescent="0.35">
      <c r="A78" s="99"/>
      <c r="B78" s="83"/>
      <c r="C78" s="72"/>
      <c r="D78" s="100"/>
      <c r="E78" s="100"/>
      <c r="F78" s="100"/>
      <c r="G78" s="100"/>
    </row>
    <row r="79" spans="1:7" x14ac:dyDescent="0.35">
      <c r="A79" s="99"/>
      <c r="B79" s="83"/>
      <c r="C79" s="72"/>
      <c r="D79" s="100"/>
      <c r="E79" s="100"/>
      <c r="F79" s="100"/>
      <c r="G79" s="100"/>
    </row>
    <row r="80" spans="1:7" x14ac:dyDescent="0.35">
      <c r="A80" s="99"/>
      <c r="B80" s="83"/>
      <c r="C80" s="72"/>
      <c r="D80" s="100"/>
      <c r="E80" s="100"/>
      <c r="F80" s="100"/>
      <c r="G80" s="100"/>
    </row>
    <row r="81" spans="1:7" x14ac:dyDescent="0.35">
      <c r="A81" s="99"/>
      <c r="B81" s="83"/>
      <c r="C81" s="72"/>
      <c r="D81" s="100"/>
      <c r="E81" s="100"/>
      <c r="F81" s="100"/>
      <c r="G81" s="100"/>
    </row>
    <row r="82" spans="1:7" x14ac:dyDescent="0.35">
      <c r="A82" s="99"/>
      <c r="B82" s="83"/>
      <c r="C82" s="72"/>
      <c r="D82" s="100"/>
      <c r="E82" s="100"/>
      <c r="F82" s="100"/>
      <c r="G82" s="100"/>
    </row>
    <row r="83" spans="1:7" x14ac:dyDescent="0.35">
      <c r="A83" s="99"/>
      <c r="B83" s="83"/>
      <c r="C83" s="72"/>
      <c r="D83" s="100"/>
      <c r="E83" s="100"/>
      <c r="F83" s="100"/>
      <c r="G83" s="100"/>
    </row>
    <row r="84" spans="1:7" x14ac:dyDescent="0.35">
      <c r="A84" s="99"/>
      <c r="B84" s="83"/>
      <c r="C84" s="72"/>
      <c r="D84" s="100"/>
      <c r="E84" s="100"/>
      <c r="F84" s="100"/>
      <c r="G84" s="100"/>
    </row>
    <row r="85" spans="1:7" x14ac:dyDescent="0.35">
      <c r="A85" s="99"/>
      <c r="B85" s="83"/>
      <c r="C85" s="72"/>
      <c r="D85" s="100"/>
      <c r="E85" s="100"/>
      <c r="F85" s="100"/>
      <c r="G85" s="100"/>
    </row>
    <row r="86" spans="1:7" x14ac:dyDescent="0.35">
      <c r="A86" s="99"/>
      <c r="B86" s="83"/>
      <c r="C86" s="72"/>
      <c r="D86" s="100"/>
      <c r="E86" s="100"/>
      <c r="F86" s="100"/>
      <c r="G86" s="100"/>
    </row>
    <row r="87" spans="1:7" x14ac:dyDescent="0.35">
      <c r="A87" s="99"/>
      <c r="B87" s="83"/>
      <c r="C87" s="72"/>
      <c r="D87" s="100"/>
      <c r="E87" s="100"/>
      <c r="F87" s="100"/>
      <c r="G87" s="100"/>
    </row>
    <row r="88" spans="1:7" x14ac:dyDescent="0.35">
      <c r="A88" s="99"/>
      <c r="B88" s="83"/>
      <c r="C88" s="72"/>
      <c r="D88" s="100"/>
      <c r="E88" s="100"/>
      <c r="F88" s="100"/>
      <c r="G88" s="100"/>
    </row>
    <row r="89" spans="1:7" x14ac:dyDescent="0.35">
      <c r="A89" s="99"/>
      <c r="B89" s="83"/>
      <c r="C89" s="72"/>
      <c r="D89" s="100"/>
      <c r="E89" s="100"/>
      <c r="F89" s="100"/>
      <c r="G89" s="100"/>
    </row>
    <row r="90" spans="1:7" x14ac:dyDescent="0.35">
      <c r="A90" s="99"/>
      <c r="B90" s="83"/>
      <c r="C90" s="72"/>
      <c r="D90" s="100"/>
      <c r="E90" s="100"/>
      <c r="F90" s="100"/>
      <c r="G90" s="100"/>
    </row>
    <row r="91" spans="1:7" x14ac:dyDescent="0.35">
      <c r="A91" s="99"/>
      <c r="B91" s="83"/>
      <c r="C91" s="72"/>
      <c r="D91" s="100"/>
      <c r="E91" s="100"/>
      <c r="F91" s="100"/>
      <c r="G91" s="100"/>
    </row>
    <row r="92" spans="1:7" x14ac:dyDescent="0.35">
      <c r="A92" s="99"/>
      <c r="B92" s="83"/>
      <c r="C92" s="72"/>
      <c r="D92" s="100"/>
      <c r="E92" s="100"/>
      <c r="F92" s="100"/>
      <c r="G92" s="100"/>
    </row>
    <row r="93" spans="1:7" x14ac:dyDescent="0.35">
      <c r="A93" s="99"/>
      <c r="B93" s="83"/>
      <c r="C93" s="72"/>
      <c r="D93" s="100"/>
      <c r="E93" s="100"/>
      <c r="F93" s="100"/>
      <c r="G93" s="100"/>
    </row>
    <row r="94" spans="1:7" x14ac:dyDescent="0.35">
      <c r="A94" s="99"/>
      <c r="B94" s="83"/>
      <c r="C94" s="72"/>
      <c r="D94" s="100"/>
      <c r="E94" s="100"/>
      <c r="F94" s="100"/>
      <c r="G94" s="100"/>
    </row>
    <row r="95" spans="1:7" x14ac:dyDescent="0.35">
      <c r="A95" s="99"/>
      <c r="B95" s="83"/>
      <c r="C95" s="72"/>
      <c r="D95" s="100"/>
      <c r="E95" s="100"/>
      <c r="F95" s="100"/>
      <c r="G95" s="100"/>
    </row>
    <row r="96" spans="1:7" x14ac:dyDescent="0.35">
      <c r="A96" s="99"/>
      <c r="B96" s="83"/>
      <c r="C96" s="72"/>
      <c r="D96" s="100"/>
      <c r="E96" s="100"/>
      <c r="F96" s="100"/>
      <c r="G96" s="100"/>
    </row>
    <row r="97" spans="1:7" x14ac:dyDescent="0.35">
      <c r="A97" s="99"/>
      <c r="B97" s="83"/>
      <c r="C97" s="72"/>
      <c r="D97" s="100"/>
      <c r="E97" s="100"/>
      <c r="F97" s="100"/>
      <c r="G97" s="100"/>
    </row>
    <row r="98" spans="1:7" x14ac:dyDescent="0.35">
      <c r="A98" s="99"/>
      <c r="B98" s="83"/>
      <c r="C98" s="72"/>
      <c r="D98" s="100"/>
      <c r="E98" s="100"/>
      <c r="F98" s="100"/>
      <c r="G98" s="100"/>
    </row>
    <row r="99" spans="1:7" x14ac:dyDescent="0.35">
      <c r="A99" s="99"/>
      <c r="B99" s="83"/>
      <c r="C99" s="72"/>
      <c r="D99" s="100"/>
      <c r="E99" s="100"/>
      <c r="F99" s="100"/>
      <c r="G99" s="100"/>
    </row>
    <row r="100" spans="1:7" x14ac:dyDescent="0.35">
      <c r="A100" s="99"/>
      <c r="B100" s="83"/>
      <c r="C100" s="72"/>
      <c r="D100" s="100"/>
      <c r="E100" s="100"/>
      <c r="F100" s="100"/>
      <c r="G100" s="100"/>
    </row>
    <row r="101" spans="1:7" x14ac:dyDescent="0.35">
      <c r="A101" s="99"/>
      <c r="B101" s="83"/>
      <c r="C101" s="72"/>
      <c r="D101" s="100"/>
      <c r="E101" s="100"/>
      <c r="F101" s="100"/>
      <c r="G101" s="100"/>
    </row>
    <row r="102" spans="1:7" x14ac:dyDescent="0.35">
      <c r="A102" s="99"/>
      <c r="B102" s="83"/>
      <c r="C102" s="72"/>
      <c r="D102" s="100"/>
      <c r="E102" s="100"/>
      <c r="F102" s="100"/>
      <c r="G102" s="100"/>
    </row>
    <row r="103" spans="1:7" x14ac:dyDescent="0.35">
      <c r="A103" s="99"/>
      <c r="B103" s="83"/>
      <c r="C103" s="72"/>
      <c r="D103" s="100"/>
      <c r="E103" s="100"/>
      <c r="F103" s="100"/>
      <c r="G103" s="100"/>
    </row>
    <row r="104" spans="1:7" x14ac:dyDescent="0.35">
      <c r="A104" s="99"/>
      <c r="B104" s="83"/>
      <c r="C104" s="72"/>
      <c r="D104" s="100"/>
      <c r="E104" s="100"/>
      <c r="F104" s="100"/>
      <c r="G104" s="100"/>
    </row>
    <row r="105" spans="1:7" x14ac:dyDescent="0.35">
      <c r="A105" s="99"/>
      <c r="B105" s="83"/>
      <c r="C105" s="72"/>
      <c r="D105" s="100"/>
      <c r="E105" s="100"/>
      <c r="F105" s="100"/>
      <c r="G105" s="100"/>
    </row>
    <row r="106" spans="1:7" x14ac:dyDescent="0.35">
      <c r="A106" s="99"/>
      <c r="B106" s="83"/>
      <c r="C106" s="72"/>
      <c r="D106" s="100"/>
      <c r="E106" s="100"/>
      <c r="F106" s="100"/>
      <c r="G106" s="100"/>
    </row>
    <row r="107" spans="1:7" x14ac:dyDescent="0.35">
      <c r="A107" s="99"/>
      <c r="B107" s="83"/>
      <c r="C107" s="72"/>
      <c r="D107" s="100"/>
      <c r="E107" s="100"/>
      <c r="F107" s="100"/>
      <c r="G107" s="100"/>
    </row>
    <row r="108" spans="1:7" x14ac:dyDescent="0.35">
      <c r="A108" s="99"/>
      <c r="B108" s="83"/>
      <c r="C108" s="72"/>
      <c r="D108" s="100"/>
      <c r="E108" s="100"/>
      <c r="F108" s="100"/>
      <c r="G108" s="100"/>
    </row>
    <row r="109" spans="1:7" x14ac:dyDescent="0.35">
      <c r="A109" s="99"/>
      <c r="B109" s="83"/>
      <c r="C109" s="72"/>
      <c r="D109" s="100"/>
      <c r="E109" s="100"/>
      <c r="F109" s="100"/>
      <c r="G109" s="100"/>
    </row>
    <row r="110" spans="1:7" x14ac:dyDescent="0.35">
      <c r="A110" s="99"/>
      <c r="B110" s="83"/>
      <c r="C110" s="72"/>
      <c r="D110" s="100"/>
      <c r="E110" s="100"/>
      <c r="F110" s="100"/>
      <c r="G110" s="100"/>
    </row>
    <row r="111" spans="1:7" x14ac:dyDescent="0.35">
      <c r="A111" s="99"/>
      <c r="B111" s="83"/>
      <c r="C111" s="72"/>
      <c r="D111" s="100"/>
      <c r="E111" s="100"/>
      <c r="F111" s="100"/>
      <c r="G111" s="100"/>
    </row>
    <row r="112" spans="1:7" x14ac:dyDescent="0.35">
      <c r="A112" s="99"/>
      <c r="B112" s="83"/>
      <c r="C112" s="72"/>
      <c r="D112" s="100"/>
      <c r="E112" s="100"/>
      <c r="F112" s="100"/>
      <c r="G112" s="100"/>
    </row>
    <row r="113" spans="1:7" x14ac:dyDescent="0.35">
      <c r="A113" s="99"/>
      <c r="B113" s="83"/>
      <c r="C113" s="72"/>
      <c r="D113" s="100"/>
      <c r="E113" s="100"/>
      <c r="F113" s="100"/>
      <c r="G113" s="100"/>
    </row>
    <row r="114" spans="1:7" x14ac:dyDescent="0.35">
      <c r="A114" s="99"/>
      <c r="B114" s="83"/>
      <c r="C114" s="72"/>
      <c r="D114" s="100"/>
      <c r="E114" s="100"/>
      <c r="F114" s="100"/>
      <c r="G114" s="100"/>
    </row>
    <row r="115" spans="1:7" x14ac:dyDescent="0.35">
      <c r="A115" s="99"/>
      <c r="B115" s="83"/>
      <c r="C115" s="72"/>
      <c r="D115" s="100"/>
      <c r="E115" s="100"/>
      <c r="F115" s="100"/>
      <c r="G115" s="100"/>
    </row>
    <row r="116" spans="1:7" x14ac:dyDescent="0.35">
      <c r="A116" s="99"/>
      <c r="B116" s="83"/>
      <c r="C116" s="72"/>
      <c r="D116" s="100"/>
      <c r="E116" s="100"/>
      <c r="F116" s="100"/>
      <c r="G116" s="100"/>
    </row>
    <row r="117" spans="1:7" x14ac:dyDescent="0.35">
      <c r="A117" s="99"/>
      <c r="B117" s="83"/>
      <c r="C117" s="72"/>
      <c r="D117" s="100"/>
      <c r="E117" s="100"/>
      <c r="F117" s="100"/>
      <c r="G117" s="100"/>
    </row>
    <row r="118" spans="1:7" x14ac:dyDescent="0.35">
      <c r="A118" s="99"/>
      <c r="B118" s="83"/>
      <c r="C118" s="72"/>
      <c r="D118" s="100"/>
      <c r="E118" s="100"/>
      <c r="F118" s="100"/>
      <c r="G118" s="100"/>
    </row>
    <row r="119" spans="1:7" x14ac:dyDescent="0.35">
      <c r="A119" s="99"/>
      <c r="B119" s="83"/>
      <c r="C119" s="72"/>
      <c r="D119" s="100"/>
      <c r="E119" s="100"/>
      <c r="F119" s="100"/>
      <c r="G119" s="100"/>
    </row>
    <row r="120" spans="1:7" x14ac:dyDescent="0.35">
      <c r="A120" s="99"/>
      <c r="B120" s="83"/>
      <c r="C120" s="72"/>
      <c r="D120" s="100"/>
      <c r="E120" s="100"/>
      <c r="F120" s="100"/>
      <c r="G120" s="100"/>
    </row>
    <row r="121" spans="1:7" x14ac:dyDescent="0.35">
      <c r="A121" s="99"/>
      <c r="B121" s="83"/>
      <c r="C121" s="72"/>
      <c r="D121" s="100"/>
      <c r="E121" s="100"/>
      <c r="F121" s="100"/>
      <c r="G121" s="100"/>
    </row>
    <row r="122" spans="1:7" x14ac:dyDescent="0.35">
      <c r="A122" s="99"/>
      <c r="B122" s="83"/>
      <c r="C122" s="72"/>
      <c r="D122" s="100"/>
      <c r="E122" s="100"/>
      <c r="F122" s="100"/>
      <c r="G122" s="100"/>
    </row>
    <row r="123" spans="1:7" x14ac:dyDescent="0.35">
      <c r="A123" s="99"/>
      <c r="B123" s="83"/>
      <c r="C123" s="72"/>
      <c r="D123" s="100"/>
      <c r="E123" s="100"/>
      <c r="F123" s="100"/>
      <c r="G123" s="100"/>
    </row>
    <row r="124" spans="1:7" x14ac:dyDescent="0.35">
      <c r="A124" s="99"/>
      <c r="B124" s="83"/>
      <c r="C124" s="72"/>
      <c r="D124" s="100"/>
      <c r="E124" s="100"/>
      <c r="F124" s="100"/>
      <c r="G124" s="100"/>
    </row>
    <row r="125" spans="1:7" x14ac:dyDescent="0.35">
      <c r="A125" s="99"/>
      <c r="B125" s="83"/>
      <c r="C125" s="72"/>
      <c r="D125" s="100"/>
      <c r="E125" s="100"/>
      <c r="F125" s="100"/>
      <c r="G125" s="100"/>
    </row>
    <row r="126" spans="1:7" x14ac:dyDescent="0.35">
      <c r="A126" s="99"/>
      <c r="B126" s="83"/>
      <c r="C126" s="72"/>
      <c r="D126" s="100"/>
      <c r="E126" s="100"/>
      <c r="F126" s="100"/>
      <c r="G126" s="100"/>
    </row>
    <row r="127" spans="1:7" x14ac:dyDescent="0.35">
      <c r="A127" s="99"/>
      <c r="B127" s="83"/>
      <c r="C127" s="72"/>
      <c r="D127" s="100"/>
      <c r="E127" s="100"/>
      <c r="F127" s="100"/>
      <c r="G127" s="100"/>
    </row>
    <row r="128" spans="1:7" x14ac:dyDescent="0.35">
      <c r="A128" s="99"/>
      <c r="B128" s="83"/>
      <c r="C128" s="72"/>
      <c r="D128" s="100"/>
      <c r="E128" s="100"/>
      <c r="F128" s="100"/>
      <c r="G128" s="100"/>
    </row>
    <row r="129" spans="1:7" x14ac:dyDescent="0.35">
      <c r="A129" s="99"/>
      <c r="B129" s="83"/>
      <c r="C129" s="72"/>
      <c r="D129" s="100"/>
      <c r="E129" s="100"/>
      <c r="F129" s="100"/>
      <c r="G129" s="100"/>
    </row>
    <row r="130" spans="1:7" x14ac:dyDescent="0.35">
      <c r="A130" s="99"/>
      <c r="B130" s="83"/>
      <c r="C130" s="72"/>
      <c r="D130" s="100"/>
      <c r="E130" s="100"/>
      <c r="F130" s="100"/>
      <c r="G130" s="100"/>
    </row>
    <row r="131" spans="1:7" x14ac:dyDescent="0.35">
      <c r="A131" s="99"/>
      <c r="B131" s="83"/>
      <c r="C131" s="72"/>
      <c r="D131" s="100"/>
      <c r="E131" s="100"/>
      <c r="F131" s="100"/>
      <c r="G131" s="100"/>
    </row>
    <row r="132" spans="1:7" x14ac:dyDescent="0.35">
      <c r="A132" s="99"/>
      <c r="B132" s="83"/>
      <c r="C132" s="72"/>
      <c r="D132" s="100"/>
      <c r="E132" s="100"/>
      <c r="F132" s="100"/>
      <c r="G132" s="100"/>
    </row>
    <row r="133" spans="1:7" x14ac:dyDescent="0.35">
      <c r="A133" s="99"/>
      <c r="B133" s="83"/>
      <c r="C133" s="72"/>
      <c r="D133" s="100"/>
      <c r="E133" s="100"/>
      <c r="F133" s="100"/>
      <c r="G133" s="10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5"/>
  <sheetViews>
    <sheetView workbookViewId="0">
      <selection activeCell="O30" sqref="O30"/>
    </sheetView>
  </sheetViews>
  <sheetFormatPr defaultColWidth="9.1796875" defaultRowHeight="14.5" x14ac:dyDescent="0.35"/>
  <cols>
    <col min="1" max="1" width="9.1796875" style="67"/>
    <col min="2" max="2" width="7.81640625" style="67" customWidth="1"/>
    <col min="3" max="3" width="14.7265625" style="67" customWidth="1"/>
    <col min="4" max="4" width="14.26953125" style="67" customWidth="1"/>
    <col min="5" max="7" width="14.7265625" style="67" customWidth="1"/>
    <col min="8" max="257" width="9.1796875" style="67"/>
    <col min="258" max="258" width="7.81640625" style="67" customWidth="1"/>
    <col min="259" max="259" width="14.7265625" style="67" customWidth="1"/>
    <col min="260" max="260" width="14.26953125" style="67" customWidth="1"/>
    <col min="261" max="263" width="14.7265625" style="67" customWidth="1"/>
    <col min="264" max="513" width="9.1796875" style="67"/>
    <col min="514" max="514" width="7.81640625" style="67" customWidth="1"/>
    <col min="515" max="515" width="14.7265625" style="67" customWidth="1"/>
    <col min="516" max="516" width="14.26953125" style="67" customWidth="1"/>
    <col min="517" max="519" width="14.7265625" style="67" customWidth="1"/>
    <col min="520" max="769" width="9.1796875" style="67"/>
    <col min="770" max="770" width="7.81640625" style="67" customWidth="1"/>
    <col min="771" max="771" width="14.7265625" style="67" customWidth="1"/>
    <col min="772" max="772" width="14.26953125" style="67" customWidth="1"/>
    <col min="773" max="775" width="14.7265625" style="67" customWidth="1"/>
    <col min="776" max="1025" width="9.1796875" style="67"/>
    <col min="1026" max="1026" width="7.81640625" style="67" customWidth="1"/>
    <col min="1027" max="1027" width="14.7265625" style="67" customWidth="1"/>
    <col min="1028" max="1028" width="14.26953125" style="67" customWidth="1"/>
    <col min="1029" max="1031" width="14.7265625" style="67" customWidth="1"/>
    <col min="1032" max="1281" width="9.1796875" style="67"/>
    <col min="1282" max="1282" width="7.81640625" style="67" customWidth="1"/>
    <col min="1283" max="1283" width="14.7265625" style="67" customWidth="1"/>
    <col min="1284" max="1284" width="14.26953125" style="67" customWidth="1"/>
    <col min="1285" max="1287" width="14.7265625" style="67" customWidth="1"/>
    <col min="1288" max="1537" width="9.1796875" style="67"/>
    <col min="1538" max="1538" width="7.81640625" style="67" customWidth="1"/>
    <col min="1539" max="1539" width="14.7265625" style="67" customWidth="1"/>
    <col min="1540" max="1540" width="14.26953125" style="67" customWidth="1"/>
    <col min="1541" max="1543" width="14.7265625" style="67" customWidth="1"/>
    <col min="1544" max="1793" width="9.1796875" style="67"/>
    <col min="1794" max="1794" width="7.81640625" style="67" customWidth="1"/>
    <col min="1795" max="1795" width="14.7265625" style="67" customWidth="1"/>
    <col min="1796" max="1796" width="14.26953125" style="67" customWidth="1"/>
    <col min="1797" max="1799" width="14.7265625" style="67" customWidth="1"/>
    <col min="1800" max="2049" width="9.1796875" style="67"/>
    <col min="2050" max="2050" width="7.81640625" style="67" customWidth="1"/>
    <col min="2051" max="2051" width="14.7265625" style="67" customWidth="1"/>
    <col min="2052" max="2052" width="14.26953125" style="67" customWidth="1"/>
    <col min="2053" max="2055" width="14.7265625" style="67" customWidth="1"/>
    <col min="2056" max="2305" width="9.1796875" style="67"/>
    <col min="2306" max="2306" width="7.81640625" style="67" customWidth="1"/>
    <col min="2307" max="2307" width="14.7265625" style="67" customWidth="1"/>
    <col min="2308" max="2308" width="14.26953125" style="67" customWidth="1"/>
    <col min="2309" max="2311" width="14.7265625" style="67" customWidth="1"/>
    <col min="2312" max="2561" width="9.1796875" style="67"/>
    <col min="2562" max="2562" width="7.81640625" style="67" customWidth="1"/>
    <col min="2563" max="2563" width="14.7265625" style="67" customWidth="1"/>
    <col min="2564" max="2564" width="14.26953125" style="67" customWidth="1"/>
    <col min="2565" max="2567" width="14.7265625" style="67" customWidth="1"/>
    <col min="2568" max="2817" width="9.1796875" style="67"/>
    <col min="2818" max="2818" width="7.81640625" style="67" customWidth="1"/>
    <col min="2819" max="2819" width="14.7265625" style="67" customWidth="1"/>
    <col min="2820" max="2820" width="14.26953125" style="67" customWidth="1"/>
    <col min="2821" max="2823" width="14.7265625" style="67" customWidth="1"/>
    <col min="2824" max="3073" width="9.1796875" style="67"/>
    <col min="3074" max="3074" width="7.81640625" style="67" customWidth="1"/>
    <col min="3075" max="3075" width="14.7265625" style="67" customWidth="1"/>
    <col min="3076" max="3076" width="14.26953125" style="67" customWidth="1"/>
    <col min="3077" max="3079" width="14.7265625" style="67" customWidth="1"/>
    <col min="3080" max="3329" width="9.1796875" style="67"/>
    <col min="3330" max="3330" width="7.81640625" style="67" customWidth="1"/>
    <col min="3331" max="3331" width="14.7265625" style="67" customWidth="1"/>
    <col min="3332" max="3332" width="14.26953125" style="67" customWidth="1"/>
    <col min="3333" max="3335" width="14.7265625" style="67" customWidth="1"/>
    <col min="3336" max="3585" width="9.1796875" style="67"/>
    <col min="3586" max="3586" width="7.81640625" style="67" customWidth="1"/>
    <col min="3587" max="3587" width="14.7265625" style="67" customWidth="1"/>
    <col min="3588" max="3588" width="14.26953125" style="67" customWidth="1"/>
    <col min="3589" max="3591" width="14.7265625" style="67" customWidth="1"/>
    <col min="3592" max="3841" width="9.1796875" style="67"/>
    <col min="3842" max="3842" width="7.81640625" style="67" customWidth="1"/>
    <col min="3843" max="3843" width="14.7265625" style="67" customWidth="1"/>
    <col min="3844" max="3844" width="14.26953125" style="67" customWidth="1"/>
    <col min="3845" max="3847" width="14.7265625" style="67" customWidth="1"/>
    <col min="3848" max="4097" width="9.1796875" style="67"/>
    <col min="4098" max="4098" width="7.81640625" style="67" customWidth="1"/>
    <col min="4099" max="4099" width="14.7265625" style="67" customWidth="1"/>
    <col min="4100" max="4100" width="14.26953125" style="67" customWidth="1"/>
    <col min="4101" max="4103" width="14.7265625" style="67" customWidth="1"/>
    <col min="4104" max="4353" width="9.1796875" style="67"/>
    <col min="4354" max="4354" width="7.81640625" style="67" customWidth="1"/>
    <col min="4355" max="4355" width="14.7265625" style="67" customWidth="1"/>
    <col min="4356" max="4356" width="14.26953125" style="67" customWidth="1"/>
    <col min="4357" max="4359" width="14.7265625" style="67" customWidth="1"/>
    <col min="4360" max="4609" width="9.1796875" style="67"/>
    <col min="4610" max="4610" width="7.81640625" style="67" customWidth="1"/>
    <col min="4611" max="4611" width="14.7265625" style="67" customWidth="1"/>
    <col min="4612" max="4612" width="14.26953125" style="67" customWidth="1"/>
    <col min="4613" max="4615" width="14.7265625" style="67" customWidth="1"/>
    <col min="4616" max="4865" width="9.1796875" style="67"/>
    <col min="4866" max="4866" width="7.81640625" style="67" customWidth="1"/>
    <col min="4867" max="4867" width="14.7265625" style="67" customWidth="1"/>
    <col min="4868" max="4868" width="14.26953125" style="67" customWidth="1"/>
    <col min="4869" max="4871" width="14.7265625" style="67" customWidth="1"/>
    <col min="4872" max="5121" width="9.1796875" style="67"/>
    <col min="5122" max="5122" width="7.81640625" style="67" customWidth="1"/>
    <col min="5123" max="5123" width="14.7265625" style="67" customWidth="1"/>
    <col min="5124" max="5124" width="14.26953125" style="67" customWidth="1"/>
    <col min="5125" max="5127" width="14.7265625" style="67" customWidth="1"/>
    <col min="5128" max="5377" width="9.1796875" style="67"/>
    <col min="5378" max="5378" width="7.81640625" style="67" customWidth="1"/>
    <col min="5379" max="5379" width="14.7265625" style="67" customWidth="1"/>
    <col min="5380" max="5380" width="14.26953125" style="67" customWidth="1"/>
    <col min="5381" max="5383" width="14.7265625" style="67" customWidth="1"/>
    <col min="5384" max="5633" width="9.1796875" style="67"/>
    <col min="5634" max="5634" width="7.81640625" style="67" customWidth="1"/>
    <col min="5635" max="5635" width="14.7265625" style="67" customWidth="1"/>
    <col min="5636" max="5636" width="14.26953125" style="67" customWidth="1"/>
    <col min="5637" max="5639" width="14.7265625" style="67" customWidth="1"/>
    <col min="5640" max="5889" width="9.1796875" style="67"/>
    <col min="5890" max="5890" width="7.81640625" style="67" customWidth="1"/>
    <col min="5891" max="5891" width="14.7265625" style="67" customWidth="1"/>
    <col min="5892" max="5892" width="14.26953125" style="67" customWidth="1"/>
    <col min="5893" max="5895" width="14.7265625" style="67" customWidth="1"/>
    <col min="5896" max="6145" width="9.1796875" style="67"/>
    <col min="6146" max="6146" width="7.81640625" style="67" customWidth="1"/>
    <col min="6147" max="6147" width="14.7265625" style="67" customWidth="1"/>
    <col min="6148" max="6148" width="14.26953125" style="67" customWidth="1"/>
    <col min="6149" max="6151" width="14.7265625" style="67" customWidth="1"/>
    <col min="6152" max="6401" width="9.1796875" style="67"/>
    <col min="6402" max="6402" width="7.81640625" style="67" customWidth="1"/>
    <col min="6403" max="6403" width="14.7265625" style="67" customWidth="1"/>
    <col min="6404" max="6404" width="14.26953125" style="67" customWidth="1"/>
    <col min="6405" max="6407" width="14.7265625" style="67" customWidth="1"/>
    <col min="6408" max="6657" width="9.1796875" style="67"/>
    <col min="6658" max="6658" width="7.81640625" style="67" customWidth="1"/>
    <col min="6659" max="6659" width="14.7265625" style="67" customWidth="1"/>
    <col min="6660" max="6660" width="14.26953125" style="67" customWidth="1"/>
    <col min="6661" max="6663" width="14.7265625" style="67" customWidth="1"/>
    <col min="6664" max="6913" width="9.1796875" style="67"/>
    <col min="6914" max="6914" width="7.81640625" style="67" customWidth="1"/>
    <col min="6915" max="6915" width="14.7265625" style="67" customWidth="1"/>
    <col min="6916" max="6916" width="14.26953125" style="67" customWidth="1"/>
    <col min="6917" max="6919" width="14.7265625" style="67" customWidth="1"/>
    <col min="6920" max="7169" width="9.1796875" style="67"/>
    <col min="7170" max="7170" width="7.81640625" style="67" customWidth="1"/>
    <col min="7171" max="7171" width="14.7265625" style="67" customWidth="1"/>
    <col min="7172" max="7172" width="14.26953125" style="67" customWidth="1"/>
    <col min="7173" max="7175" width="14.7265625" style="67" customWidth="1"/>
    <col min="7176" max="7425" width="9.1796875" style="67"/>
    <col min="7426" max="7426" width="7.81640625" style="67" customWidth="1"/>
    <col min="7427" max="7427" width="14.7265625" style="67" customWidth="1"/>
    <col min="7428" max="7428" width="14.26953125" style="67" customWidth="1"/>
    <col min="7429" max="7431" width="14.7265625" style="67" customWidth="1"/>
    <col min="7432" max="7681" width="9.1796875" style="67"/>
    <col min="7682" max="7682" width="7.81640625" style="67" customWidth="1"/>
    <col min="7683" max="7683" width="14.7265625" style="67" customWidth="1"/>
    <col min="7684" max="7684" width="14.26953125" style="67" customWidth="1"/>
    <col min="7685" max="7687" width="14.7265625" style="67" customWidth="1"/>
    <col min="7688" max="7937" width="9.1796875" style="67"/>
    <col min="7938" max="7938" width="7.81640625" style="67" customWidth="1"/>
    <col min="7939" max="7939" width="14.7265625" style="67" customWidth="1"/>
    <col min="7940" max="7940" width="14.26953125" style="67" customWidth="1"/>
    <col min="7941" max="7943" width="14.7265625" style="67" customWidth="1"/>
    <col min="7944" max="8193" width="9.1796875" style="67"/>
    <col min="8194" max="8194" width="7.81640625" style="67" customWidth="1"/>
    <col min="8195" max="8195" width="14.7265625" style="67" customWidth="1"/>
    <col min="8196" max="8196" width="14.26953125" style="67" customWidth="1"/>
    <col min="8197" max="8199" width="14.7265625" style="67" customWidth="1"/>
    <col min="8200" max="8449" width="9.1796875" style="67"/>
    <col min="8450" max="8450" width="7.81640625" style="67" customWidth="1"/>
    <col min="8451" max="8451" width="14.7265625" style="67" customWidth="1"/>
    <col min="8452" max="8452" width="14.26953125" style="67" customWidth="1"/>
    <col min="8453" max="8455" width="14.7265625" style="67" customWidth="1"/>
    <col min="8456" max="8705" width="9.1796875" style="67"/>
    <col min="8706" max="8706" width="7.81640625" style="67" customWidth="1"/>
    <col min="8707" max="8707" width="14.7265625" style="67" customWidth="1"/>
    <col min="8708" max="8708" width="14.26953125" style="67" customWidth="1"/>
    <col min="8709" max="8711" width="14.7265625" style="67" customWidth="1"/>
    <col min="8712" max="8961" width="9.1796875" style="67"/>
    <col min="8962" max="8962" width="7.81640625" style="67" customWidth="1"/>
    <col min="8963" max="8963" width="14.7265625" style="67" customWidth="1"/>
    <col min="8964" max="8964" width="14.26953125" style="67" customWidth="1"/>
    <col min="8965" max="8967" width="14.7265625" style="67" customWidth="1"/>
    <col min="8968" max="9217" width="9.1796875" style="67"/>
    <col min="9218" max="9218" width="7.81640625" style="67" customWidth="1"/>
    <col min="9219" max="9219" width="14.7265625" style="67" customWidth="1"/>
    <col min="9220" max="9220" width="14.26953125" style="67" customWidth="1"/>
    <col min="9221" max="9223" width="14.7265625" style="67" customWidth="1"/>
    <col min="9224" max="9473" width="9.1796875" style="67"/>
    <col min="9474" max="9474" width="7.81640625" style="67" customWidth="1"/>
    <col min="9475" max="9475" width="14.7265625" style="67" customWidth="1"/>
    <col min="9476" max="9476" width="14.26953125" style="67" customWidth="1"/>
    <col min="9477" max="9479" width="14.7265625" style="67" customWidth="1"/>
    <col min="9480" max="9729" width="9.1796875" style="67"/>
    <col min="9730" max="9730" width="7.81640625" style="67" customWidth="1"/>
    <col min="9731" max="9731" width="14.7265625" style="67" customWidth="1"/>
    <col min="9732" max="9732" width="14.26953125" style="67" customWidth="1"/>
    <col min="9733" max="9735" width="14.7265625" style="67" customWidth="1"/>
    <col min="9736" max="9985" width="9.1796875" style="67"/>
    <col min="9986" max="9986" width="7.81640625" style="67" customWidth="1"/>
    <col min="9987" max="9987" width="14.7265625" style="67" customWidth="1"/>
    <col min="9988" max="9988" width="14.26953125" style="67" customWidth="1"/>
    <col min="9989" max="9991" width="14.7265625" style="67" customWidth="1"/>
    <col min="9992" max="10241" width="9.1796875" style="67"/>
    <col min="10242" max="10242" width="7.81640625" style="67" customWidth="1"/>
    <col min="10243" max="10243" width="14.7265625" style="67" customWidth="1"/>
    <col min="10244" max="10244" width="14.26953125" style="67" customWidth="1"/>
    <col min="10245" max="10247" width="14.7265625" style="67" customWidth="1"/>
    <col min="10248" max="10497" width="9.1796875" style="67"/>
    <col min="10498" max="10498" width="7.81640625" style="67" customWidth="1"/>
    <col min="10499" max="10499" width="14.7265625" style="67" customWidth="1"/>
    <col min="10500" max="10500" width="14.26953125" style="67" customWidth="1"/>
    <col min="10501" max="10503" width="14.7265625" style="67" customWidth="1"/>
    <col min="10504" max="10753" width="9.1796875" style="67"/>
    <col min="10754" max="10754" width="7.81640625" style="67" customWidth="1"/>
    <col min="10755" max="10755" width="14.7265625" style="67" customWidth="1"/>
    <col min="10756" max="10756" width="14.26953125" style="67" customWidth="1"/>
    <col min="10757" max="10759" width="14.7265625" style="67" customWidth="1"/>
    <col min="10760" max="11009" width="9.1796875" style="67"/>
    <col min="11010" max="11010" width="7.81640625" style="67" customWidth="1"/>
    <col min="11011" max="11011" width="14.7265625" style="67" customWidth="1"/>
    <col min="11012" max="11012" width="14.26953125" style="67" customWidth="1"/>
    <col min="11013" max="11015" width="14.7265625" style="67" customWidth="1"/>
    <col min="11016" max="11265" width="9.1796875" style="67"/>
    <col min="11266" max="11266" width="7.81640625" style="67" customWidth="1"/>
    <col min="11267" max="11267" width="14.7265625" style="67" customWidth="1"/>
    <col min="11268" max="11268" width="14.26953125" style="67" customWidth="1"/>
    <col min="11269" max="11271" width="14.7265625" style="67" customWidth="1"/>
    <col min="11272" max="11521" width="9.1796875" style="67"/>
    <col min="11522" max="11522" width="7.81640625" style="67" customWidth="1"/>
    <col min="11523" max="11523" width="14.7265625" style="67" customWidth="1"/>
    <col min="11524" max="11524" width="14.26953125" style="67" customWidth="1"/>
    <col min="11525" max="11527" width="14.7265625" style="67" customWidth="1"/>
    <col min="11528" max="11777" width="9.1796875" style="67"/>
    <col min="11778" max="11778" width="7.81640625" style="67" customWidth="1"/>
    <col min="11779" max="11779" width="14.7265625" style="67" customWidth="1"/>
    <col min="11780" max="11780" width="14.26953125" style="67" customWidth="1"/>
    <col min="11781" max="11783" width="14.7265625" style="67" customWidth="1"/>
    <col min="11784" max="12033" width="9.1796875" style="67"/>
    <col min="12034" max="12034" width="7.81640625" style="67" customWidth="1"/>
    <col min="12035" max="12035" width="14.7265625" style="67" customWidth="1"/>
    <col min="12036" max="12036" width="14.26953125" style="67" customWidth="1"/>
    <col min="12037" max="12039" width="14.7265625" style="67" customWidth="1"/>
    <col min="12040" max="12289" width="9.1796875" style="67"/>
    <col min="12290" max="12290" width="7.81640625" style="67" customWidth="1"/>
    <col min="12291" max="12291" width="14.7265625" style="67" customWidth="1"/>
    <col min="12292" max="12292" width="14.26953125" style="67" customWidth="1"/>
    <col min="12293" max="12295" width="14.7265625" style="67" customWidth="1"/>
    <col min="12296" max="12545" width="9.1796875" style="67"/>
    <col min="12546" max="12546" width="7.81640625" style="67" customWidth="1"/>
    <col min="12547" max="12547" width="14.7265625" style="67" customWidth="1"/>
    <col min="12548" max="12548" width="14.26953125" style="67" customWidth="1"/>
    <col min="12549" max="12551" width="14.7265625" style="67" customWidth="1"/>
    <col min="12552" max="12801" width="9.1796875" style="67"/>
    <col min="12802" max="12802" width="7.81640625" style="67" customWidth="1"/>
    <col min="12803" max="12803" width="14.7265625" style="67" customWidth="1"/>
    <col min="12804" max="12804" width="14.26953125" style="67" customWidth="1"/>
    <col min="12805" max="12807" width="14.7265625" style="67" customWidth="1"/>
    <col min="12808" max="13057" width="9.1796875" style="67"/>
    <col min="13058" max="13058" width="7.81640625" style="67" customWidth="1"/>
    <col min="13059" max="13059" width="14.7265625" style="67" customWidth="1"/>
    <col min="13060" max="13060" width="14.26953125" style="67" customWidth="1"/>
    <col min="13061" max="13063" width="14.7265625" style="67" customWidth="1"/>
    <col min="13064" max="13313" width="9.1796875" style="67"/>
    <col min="13314" max="13314" width="7.81640625" style="67" customWidth="1"/>
    <col min="13315" max="13315" width="14.7265625" style="67" customWidth="1"/>
    <col min="13316" max="13316" width="14.26953125" style="67" customWidth="1"/>
    <col min="13317" max="13319" width="14.7265625" style="67" customWidth="1"/>
    <col min="13320" max="13569" width="9.1796875" style="67"/>
    <col min="13570" max="13570" width="7.81640625" style="67" customWidth="1"/>
    <col min="13571" max="13571" width="14.7265625" style="67" customWidth="1"/>
    <col min="13572" max="13572" width="14.26953125" style="67" customWidth="1"/>
    <col min="13573" max="13575" width="14.7265625" style="67" customWidth="1"/>
    <col min="13576" max="13825" width="9.1796875" style="67"/>
    <col min="13826" max="13826" width="7.81640625" style="67" customWidth="1"/>
    <col min="13827" max="13827" width="14.7265625" style="67" customWidth="1"/>
    <col min="13828" max="13828" width="14.26953125" style="67" customWidth="1"/>
    <col min="13829" max="13831" width="14.7265625" style="67" customWidth="1"/>
    <col min="13832" max="14081" width="9.1796875" style="67"/>
    <col min="14082" max="14082" width="7.81640625" style="67" customWidth="1"/>
    <col min="14083" max="14083" width="14.7265625" style="67" customWidth="1"/>
    <col min="14084" max="14084" width="14.26953125" style="67" customWidth="1"/>
    <col min="14085" max="14087" width="14.7265625" style="67" customWidth="1"/>
    <col min="14088" max="14337" width="9.1796875" style="67"/>
    <col min="14338" max="14338" width="7.81640625" style="67" customWidth="1"/>
    <col min="14339" max="14339" width="14.7265625" style="67" customWidth="1"/>
    <col min="14340" max="14340" width="14.26953125" style="67" customWidth="1"/>
    <col min="14341" max="14343" width="14.7265625" style="67" customWidth="1"/>
    <col min="14344" max="14593" width="9.1796875" style="67"/>
    <col min="14594" max="14594" width="7.81640625" style="67" customWidth="1"/>
    <col min="14595" max="14595" width="14.7265625" style="67" customWidth="1"/>
    <col min="14596" max="14596" width="14.26953125" style="67" customWidth="1"/>
    <col min="14597" max="14599" width="14.7265625" style="67" customWidth="1"/>
    <col min="14600" max="14849" width="9.1796875" style="67"/>
    <col min="14850" max="14850" width="7.81640625" style="67" customWidth="1"/>
    <col min="14851" max="14851" width="14.7265625" style="67" customWidth="1"/>
    <col min="14852" max="14852" width="14.26953125" style="67" customWidth="1"/>
    <col min="14853" max="14855" width="14.7265625" style="67" customWidth="1"/>
    <col min="14856" max="15105" width="9.1796875" style="67"/>
    <col min="15106" max="15106" width="7.81640625" style="67" customWidth="1"/>
    <col min="15107" max="15107" width="14.7265625" style="67" customWidth="1"/>
    <col min="15108" max="15108" width="14.26953125" style="67" customWidth="1"/>
    <col min="15109" max="15111" width="14.7265625" style="67" customWidth="1"/>
    <col min="15112" max="15361" width="9.1796875" style="67"/>
    <col min="15362" max="15362" width="7.81640625" style="67" customWidth="1"/>
    <col min="15363" max="15363" width="14.7265625" style="67" customWidth="1"/>
    <col min="15364" max="15364" width="14.26953125" style="67" customWidth="1"/>
    <col min="15365" max="15367" width="14.7265625" style="67" customWidth="1"/>
    <col min="15368" max="15617" width="9.1796875" style="67"/>
    <col min="15618" max="15618" width="7.81640625" style="67" customWidth="1"/>
    <col min="15619" max="15619" width="14.7265625" style="67" customWidth="1"/>
    <col min="15620" max="15620" width="14.26953125" style="67" customWidth="1"/>
    <col min="15621" max="15623" width="14.7265625" style="67" customWidth="1"/>
    <col min="15624" max="15873" width="9.1796875" style="67"/>
    <col min="15874" max="15874" width="7.81640625" style="67" customWidth="1"/>
    <col min="15875" max="15875" width="14.7265625" style="67" customWidth="1"/>
    <col min="15876" max="15876" width="14.26953125" style="67" customWidth="1"/>
    <col min="15877" max="15879" width="14.7265625" style="67" customWidth="1"/>
    <col min="15880" max="16129" width="9.1796875" style="67"/>
    <col min="16130" max="16130" width="7.81640625" style="67" customWidth="1"/>
    <col min="16131" max="16131" width="14.7265625" style="67" customWidth="1"/>
    <col min="16132" max="16132" width="14.26953125" style="67" customWidth="1"/>
    <col min="16133" max="16135" width="14.7265625" style="67" customWidth="1"/>
    <col min="16136" max="16384" width="9.1796875" style="67"/>
  </cols>
  <sheetData>
    <row r="1" spans="1:13" x14ac:dyDescent="0.35">
      <c r="A1" s="65"/>
      <c r="B1" s="65"/>
      <c r="C1" s="65"/>
      <c r="D1" s="65"/>
      <c r="E1" s="65"/>
      <c r="F1" s="65"/>
      <c r="G1" s="66"/>
    </row>
    <row r="2" spans="1:13" x14ac:dyDescent="0.35">
      <c r="A2" s="65"/>
      <c r="B2" s="65"/>
      <c r="C2" s="65"/>
      <c r="D2" s="65"/>
      <c r="E2" s="65"/>
      <c r="F2" s="68"/>
      <c r="G2" s="69"/>
    </row>
    <row r="3" spans="1:13" x14ac:dyDescent="0.35">
      <c r="A3" s="65"/>
      <c r="B3" s="65"/>
      <c r="C3" s="65"/>
      <c r="D3" s="65"/>
      <c r="E3" s="65"/>
      <c r="F3" s="68"/>
      <c r="G3" s="69"/>
    </row>
    <row r="4" spans="1:13" ht="21" x14ac:dyDescent="0.5">
      <c r="A4" s="65"/>
      <c r="B4" s="70" t="s">
        <v>71</v>
      </c>
      <c r="C4" s="65"/>
      <c r="D4" s="65"/>
      <c r="E4" s="71"/>
      <c r="F4" s="72"/>
      <c r="G4" s="65"/>
      <c r="K4" s="73"/>
      <c r="L4" s="74"/>
    </row>
    <row r="5" spans="1:13" x14ac:dyDescent="0.35">
      <c r="A5" s="65"/>
      <c r="B5" s="65"/>
      <c r="C5" s="65"/>
      <c r="D5" s="65"/>
      <c r="E5" s="65"/>
      <c r="F5" s="72"/>
      <c r="G5" s="65"/>
      <c r="K5" s="75"/>
      <c r="L5" s="74"/>
    </row>
    <row r="6" spans="1:13" x14ac:dyDescent="0.35">
      <c r="A6" s="65"/>
      <c r="B6" s="76" t="s">
        <v>37</v>
      </c>
      <c r="C6" s="77"/>
      <c r="D6" s="78"/>
      <c r="E6" s="79">
        <v>44197</v>
      </c>
      <c r="F6" s="80"/>
      <c r="G6" s="65"/>
      <c r="K6" s="81"/>
      <c r="L6" s="81"/>
    </row>
    <row r="7" spans="1:13" x14ac:dyDescent="0.35">
      <c r="A7" s="65"/>
      <c r="B7" s="82" t="s">
        <v>38</v>
      </c>
      <c r="C7" s="83"/>
      <c r="E7" s="115">
        <v>60</v>
      </c>
      <c r="F7" s="85" t="s">
        <v>39</v>
      </c>
      <c r="G7" s="65"/>
      <c r="K7" s="86"/>
      <c r="L7" s="86"/>
    </row>
    <row r="8" spans="1:13" x14ac:dyDescent="0.35">
      <c r="A8" s="65"/>
      <c r="B8" s="82" t="s">
        <v>60</v>
      </c>
      <c r="C8" s="83"/>
      <c r="E8" s="116">
        <v>11801.03</v>
      </c>
      <c r="F8" s="85" t="s">
        <v>61</v>
      </c>
      <c r="G8" s="65"/>
      <c r="K8" s="86"/>
      <c r="L8" s="86"/>
    </row>
    <row r="9" spans="1:13" x14ac:dyDescent="0.35">
      <c r="A9" s="65"/>
      <c r="B9" s="82" t="s">
        <v>62</v>
      </c>
      <c r="C9" s="83"/>
      <c r="E9" s="117">
        <v>1</v>
      </c>
      <c r="F9" s="85"/>
      <c r="G9" s="65"/>
      <c r="K9" s="89"/>
      <c r="L9" s="89"/>
    </row>
    <row r="10" spans="1:13" x14ac:dyDescent="0.35">
      <c r="A10" s="65"/>
      <c r="B10" s="82" t="s">
        <v>40</v>
      </c>
      <c r="C10" s="83"/>
      <c r="D10" s="90">
        <f>E6-1</f>
        <v>44196</v>
      </c>
      <c r="E10" s="87">
        <f>E8</f>
        <v>11801.03</v>
      </c>
      <c r="F10" s="85" t="s">
        <v>61</v>
      </c>
      <c r="G10" s="65"/>
      <c r="K10" s="89"/>
      <c r="L10" s="89"/>
    </row>
    <row r="11" spans="1:13" x14ac:dyDescent="0.35">
      <c r="A11" s="65"/>
      <c r="B11" s="82" t="s">
        <v>63</v>
      </c>
      <c r="C11" s="83"/>
      <c r="D11" s="90">
        <f>EDATE(D10,E7)</f>
        <v>46022</v>
      </c>
      <c r="E11" s="87">
        <v>0</v>
      </c>
      <c r="F11" s="85" t="s">
        <v>61</v>
      </c>
      <c r="G11" s="65"/>
      <c r="K11" s="86"/>
      <c r="L11" s="86"/>
      <c r="M11" s="89"/>
    </row>
    <row r="12" spans="1:13" x14ac:dyDescent="0.35">
      <c r="A12" s="65"/>
      <c r="B12" s="91" t="s">
        <v>72</v>
      </c>
      <c r="C12" s="92"/>
      <c r="D12" s="93"/>
      <c r="E12" s="118">
        <v>3.5000000000000003E-2</v>
      </c>
      <c r="F12" s="95"/>
      <c r="G12" s="96"/>
      <c r="K12" s="86"/>
      <c r="L12" s="86"/>
      <c r="M12" s="89"/>
    </row>
    <row r="13" spans="1:13" x14ac:dyDescent="0.35">
      <c r="A13" s="65"/>
      <c r="B13" s="84"/>
      <c r="C13" s="83"/>
      <c r="E13" s="97"/>
      <c r="F13" s="84"/>
      <c r="G13" s="96"/>
      <c r="K13" s="86"/>
      <c r="L13" s="86"/>
      <c r="M13" s="89"/>
    </row>
    <row r="14" spans="1:13" x14ac:dyDescent="0.35">
      <c r="K14" s="86"/>
      <c r="L14" s="86"/>
      <c r="M14" s="89"/>
    </row>
    <row r="15" spans="1:13" ht="15" thickBot="1" x14ac:dyDescent="0.4">
      <c r="A15" s="98" t="s">
        <v>41</v>
      </c>
      <c r="B15" s="98" t="s">
        <v>42</v>
      </c>
      <c r="C15" s="98" t="s">
        <v>43</v>
      </c>
      <c r="D15" s="98" t="s">
        <v>44</v>
      </c>
      <c r="E15" s="98" t="s">
        <v>45</v>
      </c>
      <c r="F15" s="98" t="s">
        <v>46</v>
      </c>
      <c r="G15" s="98" t="s">
        <v>47</v>
      </c>
      <c r="K15" s="86"/>
      <c r="L15" s="86"/>
      <c r="M15" s="89"/>
    </row>
    <row r="16" spans="1:13" x14ac:dyDescent="0.35">
      <c r="A16" s="99">
        <f>E6</f>
        <v>44197</v>
      </c>
      <c r="B16" s="83">
        <v>1</v>
      </c>
      <c r="C16" s="72">
        <f>E10</f>
        <v>11801.03</v>
      </c>
      <c r="D16" s="100">
        <f>ROUND(C16*$E$12/12,3)</f>
        <v>34.42</v>
      </c>
      <c r="E16" s="100">
        <f>PPMT($E$12/12,B16,$E$7,-$E$10,$E$11,0)</f>
        <v>180.26165731301154</v>
      </c>
      <c r="F16" s="100">
        <f>ROUND(PMT($E$12/12,E7,-E10,E11),3)</f>
        <v>214.68100000000001</v>
      </c>
      <c r="G16" s="100">
        <f>ROUND(C16-E16,3)</f>
        <v>11620.768</v>
      </c>
      <c r="K16" s="86"/>
      <c r="L16" s="86"/>
      <c r="M16" s="89"/>
    </row>
    <row r="17" spans="1:13" x14ac:dyDescent="0.35">
      <c r="A17" s="99">
        <f>EDATE(A16,1)</f>
        <v>44228</v>
      </c>
      <c r="B17" s="83">
        <v>2</v>
      </c>
      <c r="C17" s="72">
        <f>G16</f>
        <v>11620.768</v>
      </c>
      <c r="D17" s="100">
        <f t="shared" ref="D17:D75" si="0">ROUND(C17*$E$12/12,3)</f>
        <v>33.893999999999998</v>
      </c>
      <c r="E17" s="100">
        <f>PPMT($E$12/12,B17,$E$7,-$E$10,$E$11,0)</f>
        <v>180.78742048017452</v>
      </c>
      <c r="F17" s="100">
        <f>F16</f>
        <v>214.68100000000001</v>
      </c>
      <c r="G17" s="100">
        <f>ROUND(C17-E17,3)</f>
        <v>11439.981</v>
      </c>
      <c r="K17" s="86"/>
      <c r="L17" s="86"/>
      <c r="M17" s="89"/>
    </row>
    <row r="18" spans="1:13" x14ac:dyDescent="0.35">
      <c r="A18" s="99">
        <f>EDATE(A17,1)</f>
        <v>44256</v>
      </c>
      <c r="B18" s="83">
        <v>3</v>
      </c>
      <c r="C18" s="72">
        <f t="shared" ref="C18:C75" si="1">G17</f>
        <v>11439.981</v>
      </c>
      <c r="D18" s="100">
        <f t="shared" si="0"/>
        <v>33.366999999999997</v>
      </c>
      <c r="E18" s="100">
        <f>PPMT($E$12/12,B18,$E$7,-$E$10,$E$11,0)</f>
        <v>181.31471712324171</v>
      </c>
      <c r="F18" s="100">
        <f t="shared" ref="F18:F75" si="2">F17</f>
        <v>214.68100000000001</v>
      </c>
      <c r="G18" s="100">
        <f>ROUND(C18-E18,3)</f>
        <v>11258.665999999999</v>
      </c>
      <c r="K18" s="86"/>
      <c r="L18" s="86"/>
      <c r="M18" s="89"/>
    </row>
    <row r="19" spans="1:13" x14ac:dyDescent="0.35">
      <c r="A19" s="99">
        <f t="shared" ref="A19:A75" si="3">EDATE(A18,1)</f>
        <v>44287</v>
      </c>
      <c r="B19" s="83">
        <v>4</v>
      </c>
      <c r="C19" s="72">
        <f t="shared" si="1"/>
        <v>11258.665999999999</v>
      </c>
      <c r="D19" s="100">
        <f t="shared" si="0"/>
        <v>32.838000000000001</v>
      </c>
      <c r="E19" s="100">
        <f t="shared" ref="E19" si="4">PPMT($E$12/12,B19,$E$7,-$E$10,$E$11,0)</f>
        <v>181.84355171485115</v>
      </c>
      <c r="F19" s="100">
        <f t="shared" si="2"/>
        <v>214.68100000000001</v>
      </c>
      <c r="G19" s="100">
        <f t="shared" ref="G19:G74" si="5">ROUND(C19-E19,3)</f>
        <v>11076.822</v>
      </c>
      <c r="K19" s="86"/>
      <c r="L19" s="86"/>
      <c r="M19" s="89"/>
    </row>
    <row r="20" spans="1:13" x14ac:dyDescent="0.35">
      <c r="A20" s="99">
        <f t="shared" si="3"/>
        <v>44317</v>
      </c>
      <c r="B20" s="83">
        <v>5</v>
      </c>
      <c r="C20" s="72">
        <f t="shared" si="1"/>
        <v>11076.822</v>
      </c>
      <c r="D20" s="100">
        <f t="shared" si="0"/>
        <v>32.307000000000002</v>
      </c>
      <c r="E20" s="100">
        <f>PPMT($E$12/12,B20,$E$7,-$E$10,$E$11,0)</f>
        <v>182.37392874068613</v>
      </c>
      <c r="F20" s="100">
        <f t="shared" si="2"/>
        <v>214.68100000000001</v>
      </c>
      <c r="G20" s="100">
        <f t="shared" si="5"/>
        <v>10894.448</v>
      </c>
      <c r="K20" s="86"/>
      <c r="L20" s="86"/>
      <c r="M20" s="89"/>
    </row>
    <row r="21" spans="1:13" x14ac:dyDescent="0.35">
      <c r="A21" s="99">
        <f t="shared" si="3"/>
        <v>44348</v>
      </c>
      <c r="B21" s="83">
        <v>6</v>
      </c>
      <c r="C21" s="72">
        <f t="shared" si="1"/>
        <v>10894.448</v>
      </c>
      <c r="D21" s="100">
        <f t="shared" si="0"/>
        <v>31.774999999999999</v>
      </c>
      <c r="E21" s="100">
        <f t="shared" ref="E21:E75" si="6">PPMT($E$12/12,B21,$E$7,-$E$10,$E$11,0)</f>
        <v>182.90585269951313</v>
      </c>
      <c r="F21" s="100">
        <f t="shared" si="2"/>
        <v>214.68100000000001</v>
      </c>
      <c r="G21" s="100">
        <f t="shared" si="5"/>
        <v>10711.541999999999</v>
      </c>
      <c r="K21" s="86"/>
      <c r="L21" s="86"/>
      <c r="M21" s="89"/>
    </row>
    <row r="22" spans="1:13" x14ac:dyDescent="0.35">
      <c r="A22" s="99">
        <f t="shared" si="3"/>
        <v>44378</v>
      </c>
      <c r="B22" s="83">
        <v>7</v>
      </c>
      <c r="C22" s="72">
        <f t="shared" si="1"/>
        <v>10711.541999999999</v>
      </c>
      <c r="D22" s="100">
        <f t="shared" si="0"/>
        <v>31.242000000000001</v>
      </c>
      <c r="E22" s="100">
        <f t="shared" si="6"/>
        <v>183.43932810322005</v>
      </c>
      <c r="F22" s="100">
        <f t="shared" si="2"/>
        <v>214.68100000000001</v>
      </c>
      <c r="G22" s="100">
        <f t="shared" si="5"/>
        <v>10528.102999999999</v>
      </c>
      <c r="K22" s="86"/>
      <c r="L22" s="86"/>
      <c r="M22" s="89"/>
    </row>
    <row r="23" spans="1:13" x14ac:dyDescent="0.35">
      <c r="A23" s="99">
        <f>EDATE(A22,1)</f>
        <v>44409</v>
      </c>
      <c r="B23" s="83">
        <v>8</v>
      </c>
      <c r="C23" s="72">
        <f t="shared" si="1"/>
        <v>10528.102999999999</v>
      </c>
      <c r="D23" s="100">
        <f t="shared" si="0"/>
        <v>30.707000000000001</v>
      </c>
      <c r="E23" s="100">
        <f t="shared" si="6"/>
        <v>183.97435947685443</v>
      </c>
      <c r="F23" s="100">
        <f t="shared" si="2"/>
        <v>214.68100000000001</v>
      </c>
      <c r="G23" s="100">
        <f t="shared" si="5"/>
        <v>10344.129000000001</v>
      </c>
      <c r="K23" s="86"/>
      <c r="L23" s="86"/>
      <c r="M23" s="89"/>
    </row>
    <row r="24" spans="1:13" x14ac:dyDescent="0.35">
      <c r="A24" s="99">
        <f t="shared" si="3"/>
        <v>44440</v>
      </c>
      <c r="B24" s="83">
        <v>9</v>
      </c>
      <c r="C24" s="72">
        <f t="shared" si="1"/>
        <v>10344.129000000001</v>
      </c>
      <c r="D24" s="100">
        <f t="shared" si="0"/>
        <v>30.17</v>
      </c>
      <c r="E24" s="100">
        <f t="shared" si="6"/>
        <v>184.51095135866194</v>
      </c>
      <c r="F24" s="100">
        <f t="shared" si="2"/>
        <v>214.68100000000001</v>
      </c>
      <c r="G24" s="100">
        <f t="shared" si="5"/>
        <v>10159.618</v>
      </c>
      <c r="K24" s="86"/>
      <c r="L24" s="86"/>
      <c r="M24" s="89"/>
    </row>
    <row r="25" spans="1:13" x14ac:dyDescent="0.35">
      <c r="A25" s="99">
        <f t="shared" si="3"/>
        <v>44470</v>
      </c>
      <c r="B25" s="83">
        <v>10</v>
      </c>
      <c r="C25" s="72">
        <f t="shared" si="1"/>
        <v>10159.618</v>
      </c>
      <c r="D25" s="100">
        <f t="shared" si="0"/>
        <v>29.632000000000001</v>
      </c>
      <c r="E25" s="100">
        <f t="shared" si="6"/>
        <v>185.04910830012469</v>
      </c>
      <c r="F25" s="100">
        <f t="shared" si="2"/>
        <v>214.68100000000001</v>
      </c>
      <c r="G25" s="100">
        <f t="shared" si="5"/>
        <v>9974.5689999999995</v>
      </c>
    </row>
    <row r="26" spans="1:13" x14ac:dyDescent="0.35">
      <c r="A26" s="99">
        <f t="shared" si="3"/>
        <v>44501</v>
      </c>
      <c r="B26" s="83">
        <v>11</v>
      </c>
      <c r="C26" s="72">
        <f t="shared" si="1"/>
        <v>9974.5689999999995</v>
      </c>
      <c r="D26" s="100">
        <f t="shared" si="0"/>
        <v>29.091999999999999</v>
      </c>
      <c r="E26" s="100">
        <f t="shared" si="6"/>
        <v>185.58883486600004</v>
      </c>
      <c r="F26" s="100">
        <f t="shared" si="2"/>
        <v>214.68100000000001</v>
      </c>
      <c r="G26" s="100">
        <f t="shared" si="5"/>
        <v>9788.98</v>
      </c>
    </row>
    <row r="27" spans="1:13" x14ac:dyDescent="0.35">
      <c r="A27" s="99">
        <f t="shared" si="3"/>
        <v>44531</v>
      </c>
      <c r="B27" s="83">
        <v>12</v>
      </c>
      <c r="C27" s="72">
        <f t="shared" si="1"/>
        <v>9788.98</v>
      </c>
      <c r="D27" s="100">
        <f t="shared" si="0"/>
        <v>28.550999999999998</v>
      </c>
      <c r="E27" s="100">
        <f t="shared" si="6"/>
        <v>186.13013563435922</v>
      </c>
      <c r="F27" s="100">
        <f t="shared" si="2"/>
        <v>214.68100000000001</v>
      </c>
      <c r="G27" s="100">
        <f t="shared" si="5"/>
        <v>9602.85</v>
      </c>
    </row>
    <row r="28" spans="1:13" x14ac:dyDescent="0.35">
      <c r="A28" s="99">
        <f t="shared" si="3"/>
        <v>44562</v>
      </c>
      <c r="B28" s="83">
        <v>13</v>
      </c>
      <c r="C28" s="72">
        <f t="shared" si="1"/>
        <v>9602.85</v>
      </c>
      <c r="D28" s="100">
        <f t="shared" si="0"/>
        <v>28.007999999999999</v>
      </c>
      <c r="E28" s="100">
        <f t="shared" si="6"/>
        <v>186.6730151966261</v>
      </c>
      <c r="F28" s="100">
        <f t="shared" si="2"/>
        <v>214.68100000000001</v>
      </c>
      <c r="G28" s="100">
        <f t="shared" si="5"/>
        <v>9416.1769999999997</v>
      </c>
    </row>
    <row r="29" spans="1:13" x14ac:dyDescent="0.35">
      <c r="A29" s="99">
        <f t="shared" si="3"/>
        <v>44593</v>
      </c>
      <c r="B29" s="83">
        <v>14</v>
      </c>
      <c r="C29" s="72">
        <f t="shared" si="1"/>
        <v>9416.1769999999997</v>
      </c>
      <c r="D29" s="100">
        <f t="shared" si="0"/>
        <v>27.463999999999999</v>
      </c>
      <c r="E29" s="100">
        <f t="shared" si="6"/>
        <v>187.21747815761628</v>
      </c>
      <c r="F29" s="100">
        <f t="shared" si="2"/>
        <v>214.68100000000001</v>
      </c>
      <c r="G29" s="100">
        <f t="shared" si="5"/>
        <v>9228.9599999999991</v>
      </c>
    </row>
    <row r="30" spans="1:13" x14ac:dyDescent="0.35">
      <c r="A30" s="99">
        <f t="shared" si="3"/>
        <v>44621</v>
      </c>
      <c r="B30" s="83">
        <v>15</v>
      </c>
      <c r="C30" s="72">
        <f t="shared" si="1"/>
        <v>9228.9599999999991</v>
      </c>
      <c r="D30" s="100">
        <f t="shared" si="0"/>
        <v>26.917999999999999</v>
      </c>
      <c r="E30" s="100">
        <f t="shared" si="6"/>
        <v>187.76352913557596</v>
      </c>
      <c r="F30" s="100">
        <f t="shared" si="2"/>
        <v>214.68100000000001</v>
      </c>
      <c r="G30" s="100">
        <f t="shared" si="5"/>
        <v>9041.1959999999999</v>
      </c>
    </row>
    <row r="31" spans="1:13" x14ac:dyDescent="0.35">
      <c r="A31" s="99">
        <f t="shared" si="3"/>
        <v>44652</v>
      </c>
      <c r="B31" s="83">
        <v>16</v>
      </c>
      <c r="C31" s="72">
        <f t="shared" si="1"/>
        <v>9041.1959999999999</v>
      </c>
      <c r="D31" s="100">
        <f t="shared" si="0"/>
        <v>26.37</v>
      </c>
      <c r="E31" s="100">
        <f t="shared" si="6"/>
        <v>188.31117276222142</v>
      </c>
      <c r="F31" s="100">
        <f t="shared" si="2"/>
        <v>214.68100000000001</v>
      </c>
      <c r="G31" s="100">
        <f t="shared" si="5"/>
        <v>8852.8850000000002</v>
      </c>
    </row>
    <row r="32" spans="1:13" x14ac:dyDescent="0.35">
      <c r="A32" s="99">
        <f t="shared" si="3"/>
        <v>44682</v>
      </c>
      <c r="B32" s="83">
        <v>17</v>
      </c>
      <c r="C32" s="72">
        <f t="shared" si="1"/>
        <v>8852.8850000000002</v>
      </c>
      <c r="D32" s="100">
        <f t="shared" si="0"/>
        <v>25.821000000000002</v>
      </c>
      <c r="E32" s="100">
        <f t="shared" si="6"/>
        <v>188.8604136827779</v>
      </c>
      <c r="F32" s="100">
        <f t="shared" si="2"/>
        <v>214.68100000000001</v>
      </c>
      <c r="G32" s="100">
        <f t="shared" si="5"/>
        <v>8664.0249999999996</v>
      </c>
    </row>
    <row r="33" spans="1:7" x14ac:dyDescent="0.35">
      <c r="A33" s="99">
        <f t="shared" si="3"/>
        <v>44713</v>
      </c>
      <c r="B33" s="83">
        <v>18</v>
      </c>
      <c r="C33" s="72">
        <f t="shared" si="1"/>
        <v>8664.0249999999996</v>
      </c>
      <c r="D33" s="100">
        <f t="shared" si="0"/>
        <v>25.27</v>
      </c>
      <c r="E33" s="100">
        <f t="shared" si="6"/>
        <v>189.41125655601934</v>
      </c>
      <c r="F33" s="100">
        <f t="shared" si="2"/>
        <v>214.68100000000001</v>
      </c>
      <c r="G33" s="100">
        <f t="shared" si="5"/>
        <v>8474.6139999999996</v>
      </c>
    </row>
    <row r="34" spans="1:7" x14ac:dyDescent="0.35">
      <c r="A34" s="99">
        <f t="shared" si="3"/>
        <v>44743</v>
      </c>
      <c r="B34" s="83">
        <v>19</v>
      </c>
      <c r="C34" s="72">
        <f t="shared" si="1"/>
        <v>8474.6139999999996</v>
      </c>
      <c r="D34" s="100">
        <f t="shared" si="0"/>
        <v>24.718</v>
      </c>
      <c r="E34" s="100">
        <f t="shared" si="6"/>
        <v>189.96370605430772</v>
      </c>
      <c r="F34" s="100">
        <f t="shared" si="2"/>
        <v>214.68100000000001</v>
      </c>
      <c r="G34" s="100">
        <f t="shared" si="5"/>
        <v>8284.65</v>
      </c>
    </row>
    <row r="35" spans="1:7" x14ac:dyDescent="0.35">
      <c r="A35" s="99">
        <f t="shared" si="3"/>
        <v>44774</v>
      </c>
      <c r="B35" s="83">
        <v>20</v>
      </c>
      <c r="C35" s="72">
        <f t="shared" si="1"/>
        <v>8284.65</v>
      </c>
      <c r="D35" s="100">
        <f t="shared" si="0"/>
        <v>24.164000000000001</v>
      </c>
      <c r="E35" s="100">
        <f t="shared" si="6"/>
        <v>190.5177668636328</v>
      </c>
      <c r="F35" s="100">
        <f t="shared" si="2"/>
        <v>214.68100000000001</v>
      </c>
      <c r="G35" s="100">
        <f t="shared" si="5"/>
        <v>8094.1319999999996</v>
      </c>
    </row>
    <row r="36" spans="1:7" x14ac:dyDescent="0.35">
      <c r="A36" s="99">
        <f t="shared" si="3"/>
        <v>44805</v>
      </c>
      <c r="B36" s="83">
        <v>21</v>
      </c>
      <c r="C36" s="72">
        <f t="shared" si="1"/>
        <v>8094.1319999999996</v>
      </c>
      <c r="D36" s="100">
        <f t="shared" si="0"/>
        <v>23.608000000000001</v>
      </c>
      <c r="E36" s="100">
        <f t="shared" si="6"/>
        <v>191.0734436836517</v>
      </c>
      <c r="F36" s="100">
        <f t="shared" si="2"/>
        <v>214.68100000000001</v>
      </c>
      <c r="G36" s="100">
        <f t="shared" si="5"/>
        <v>7903.0590000000002</v>
      </c>
    </row>
    <row r="37" spans="1:7" x14ac:dyDescent="0.35">
      <c r="A37" s="99">
        <f t="shared" si="3"/>
        <v>44835</v>
      </c>
      <c r="B37" s="83">
        <v>22</v>
      </c>
      <c r="C37" s="72">
        <f t="shared" si="1"/>
        <v>7903.0590000000002</v>
      </c>
      <c r="D37" s="100">
        <f t="shared" si="0"/>
        <v>23.050999999999998</v>
      </c>
      <c r="E37" s="100">
        <f t="shared" si="6"/>
        <v>191.63074122772903</v>
      </c>
      <c r="F37" s="100">
        <f t="shared" si="2"/>
        <v>214.68100000000001</v>
      </c>
      <c r="G37" s="100">
        <f t="shared" si="5"/>
        <v>7711.4279999999999</v>
      </c>
    </row>
    <row r="38" spans="1:7" x14ac:dyDescent="0.35">
      <c r="A38" s="99">
        <f t="shared" si="3"/>
        <v>44866</v>
      </c>
      <c r="B38" s="83">
        <v>23</v>
      </c>
      <c r="C38" s="72">
        <f t="shared" si="1"/>
        <v>7711.4279999999999</v>
      </c>
      <c r="D38" s="100">
        <f t="shared" si="0"/>
        <v>22.492000000000001</v>
      </c>
      <c r="E38" s="100">
        <f t="shared" si="6"/>
        <v>192.18966422297655</v>
      </c>
      <c r="F38" s="100">
        <f t="shared" si="2"/>
        <v>214.68100000000001</v>
      </c>
      <c r="G38" s="100">
        <f t="shared" si="5"/>
        <v>7519.2380000000003</v>
      </c>
    </row>
    <row r="39" spans="1:7" x14ac:dyDescent="0.35">
      <c r="A39" s="99">
        <f t="shared" si="3"/>
        <v>44896</v>
      </c>
      <c r="B39" s="83">
        <v>24</v>
      </c>
      <c r="C39" s="72">
        <f t="shared" si="1"/>
        <v>7519.2380000000003</v>
      </c>
      <c r="D39" s="100">
        <f t="shared" si="0"/>
        <v>21.931000000000001</v>
      </c>
      <c r="E39" s="100">
        <f t="shared" si="6"/>
        <v>192.7502174102936</v>
      </c>
      <c r="F39" s="100">
        <f t="shared" si="2"/>
        <v>214.68100000000001</v>
      </c>
      <c r="G39" s="100">
        <f t="shared" si="5"/>
        <v>7326.4880000000003</v>
      </c>
    </row>
    <row r="40" spans="1:7" x14ac:dyDescent="0.35">
      <c r="A40" s="99">
        <f t="shared" si="3"/>
        <v>44927</v>
      </c>
      <c r="B40" s="83">
        <v>25</v>
      </c>
      <c r="C40" s="72">
        <f t="shared" si="1"/>
        <v>7326.4880000000003</v>
      </c>
      <c r="D40" s="100">
        <f t="shared" si="0"/>
        <v>21.369</v>
      </c>
      <c r="E40" s="100">
        <f t="shared" si="6"/>
        <v>193.31240554440697</v>
      </c>
      <c r="F40" s="100">
        <f t="shared" si="2"/>
        <v>214.68100000000001</v>
      </c>
      <c r="G40" s="100">
        <f t="shared" si="5"/>
        <v>7133.1760000000004</v>
      </c>
    </row>
    <row r="41" spans="1:7" x14ac:dyDescent="0.35">
      <c r="A41" s="99">
        <f t="shared" si="3"/>
        <v>44958</v>
      </c>
      <c r="B41" s="83">
        <v>26</v>
      </c>
      <c r="C41" s="72">
        <f t="shared" si="1"/>
        <v>7133.1760000000004</v>
      </c>
      <c r="D41" s="100">
        <f t="shared" si="0"/>
        <v>20.805</v>
      </c>
      <c r="E41" s="100">
        <f t="shared" si="6"/>
        <v>193.87623339391143</v>
      </c>
      <c r="F41" s="100">
        <f t="shared" si="2"/>
        <v>214.68100000000001</v>
      </c>
      <c r="G41" s="100">
        <f t="shared" si="5"/>
        <v>6939.3</v>
      </c>
    </row>
    <row r="42" spans="1:7" x14ac:dyDescent="0.35">
      <c r="A42" s="99">
        <f t="shared" si="3"/>
        <v>44986</v>
      </c>
      <c r="B42" s="83">
        <v>27</v>
      </c>
      <c r="C42" s="72">
        <f t="shared" si="1"/>
        <v>6939.3</v>
      </c>
      <c r="D42" s="100">
        <f t="shared" si="0"/>
        <v>20.239999999999998</v>
      </c>
      <c r="E42" s="100">
        <f t="shared" si="6"/>
        <v>194.44170574131039</v>
      </c>
      <c r="F42" s="100">
        <f t="shared" si="2"/>
        <v>214.68100000000001</v>
      </c>
      <c r="G42" s="100">
        <f t="shared" si="5"/>
        <v>6744.8580000000002</v>
      </c>
    </row>
    <row r="43" spans="1:7" x14ac:dyDescent="0.35">
      <c r="A43" s="99">
        <f t="shared" si="3"/>
        <v>45017</v>
      </c>
      <c r="B43" s="83">
        <v>28</v>
      </c>
      <c r="C43" s="72">
        <f t="shared" si="1"/>
        <v>6744.8580000000002</v>
      </c>
      <c r="D43" s="100">
        <f t="shared" si="0"/>
        <v>19.672999999999998</v>
      </c>
      <c r="E43" s="100">
        <f t="shared" si="6"/>
        <v>195.00882738305586</v>
      </c>
      <c r="F43" s="100">
        <f t="shared" si="2"/>
        <v>214.68100000000001</v>
      </c>
      <c r="G43" s="100">
        <f t="shared" si="5"/>
        <v>6549.8490000000002</v>
      </c>
    </row>
    <row r="44" spans="1:7" x14ac:dyDescent="0.35">
      <c r="A44" s="99">
        <f t="shared" si="3"/>
        <v>45047</v>
      </c>
      <c r="B44" s="83">
        <v>29</v>
      </c>
      <c r="C44" s="72">
        <f t="shared" si="1"/>
        <v>6549.8490000000002</v>
      </c>
      <c r="D44" s="100">
        <f t="shared" si="0"/>
        <v>19.103999999999999</v>
      </c>
      <c r="E44" s="100">
        <f t="shared" si="6"/>
        <v>195.57760312958976</v>
      </c>
      <c r="F44" s="100">
        <f t="shared" si="2"/>
        <v>214.68100000000001</v>
      </c>
      <c r="G44" s="100">
        <f t="shared" si="5"/>
        <v>6354.2709999999997</v>
      </c>
    </row>
    <row r="45" spans="1:7" x14ac:dyDescent="0.35">
      <c r="A45" s="99">
        <f t="shared" si="3"/>
        <v>45078</v>
      </c>
      <c r="B45" s="83">
        <v>30</v>
      </c>
      <c r="C45" s="72">
        <f t="shared" si="1"/>
        <v>6354.2709999999997</v>
      </c>
      <c r="D45" s="100">
        <f t="shared" si="0"/>
        <v>18.533000000000001</v>
      </c>
      <c r="E45" s="100">
        <f t="shared" si="6"/>
        <v>196.1480378053844</v>
      </c>
      <c r="F45" s="100">
        <f t="shared" si="2"/>
        <v>214.68100000000001</v>
      </c>
      <c r="G45" s="100">
        <f t="shared" si="5"/>
        <v>6158.1229999999996</v>
      </c>
    </row>
    <row r="46" spans="1:7" x14ac:dyDescent="0.35">
      <c r="A46" s="99">
        <f t="shared" si="3"/>
        <v>45108</v>
      </c>
      <c r="B46" s="83">
        <v>31</v>
      </c>
      <c r="C46" s="72">
        <f t="shared" si="1"/>
        <v>6158.1229999999996</v>
      </c>
      <c r="D46" s="100">
        <f t="shared" si="0"/>
        <v>17.960999999999999</v>
      </c>
      <c r="E46" s="100">
        <f t="shared" si="6"/>
        <v>196.72013624898344</v>
      </c>
      <c r="F46" s="100">
        <f t="shared" si="2"/>
        <v>214.68100000000001</v>
      </c>
      <c r="G46" s="100">
        <f t="shared" si="5"/>
        <v>5961.4030000000002</v>
      </c>
    </row>
    <row r="47" spans="1:7" x14ac:dyDescent="0.35">
      <c r="A47" s="99">
        <f t="shared" si="3"/>
        <v>45139</v>
      </c>
      <c r="B47" s="83">
        <v>32</v>
      </c>
      <c r="C47" s="72">
        <f t="shared" si="1"/>
        <v>5961.4030000000002</v>
      </c>
      <c r="D47" s="100">
        <f t="shared" si="0"/>
        <v>17.387</v>
      </c>
      <c r="E47" s="100">
        <f t="shared" si="6"/>
        <v>197.29390331304299</v>
      </c>
      <c r="F47" s="100">
        <f t="shared" si="2"/>
        <v>214.68100000000001</v>
      </c>
      <c r="G47" s="100">
        <f t="shared" si="5"/>
        <v>5764.1090000000004</v>
      </c>
    </row>
    <row r="48" spans="1:7" x14ac:dyDescent="0.35">
      <c r="A48" s="99">
        <f t="shared" si="3"/>
        <v>45170</v>
      </c>
      <c r="B48" s="83">
        <v>33</v>
      </c>
      <c r="C48" s="72">
        <f t="shared" si="1"/>
        <v>5764.1090000000004</v>
      </c>
      <c r="D48" s="100">
        <f t="shared" si="0"/>
        <v>16.812000000000001</v>
      </c>
      <c r="E48" s="100">
        <f t="shared" si="6"/>
        <v>197.86934386437269</v>
      </c>
      <c r="F48" s="100">
        <f t="shared" si="2"/>
        <v>214.68100000000001</v>
      </c>
      <c r="G48" s="100">
        <f t="shared" si="5"/>
        <v>5566.24</v>
      </c>
    </row>
    <row r="49" spans="1:7" x14ac:dyDescent="0.35">
      <c r="A49" s="99">
        <f t="shared" si="3"/>
        <v>45200</v>
      </c>
      <c r="B49" s="83">
        <v>34</v>
      </c>
      <c r="C49" s="72">
        <f t="shared" si="1"/>
        <v>5566.24</v>
      </c>
      <c r="D49" s="100">
        <f t="shared" si="0"/>
        <v>16.234999999999999</v>
      </c>
      <c r="E49" s="100">
        <f t="shared" si="6"/>
        <v>198.4464627839771</v>
      </c>
      <c r="F49" s="100">
        <f t="shared" si="2"/>
        <v>214.68100000000001</v>
      </c>
      <c r="G49" s="100">
        <f t="shared" si="5"/>
        <v>5367.7939999999999</v>
      </c>
    </row>
    <row r="50" spans="1:7" x14ac:dyDescent="0.35">
      <c r="A50" s="99">
        <f t="shared" si="3"/>
        <v>45231</v>
      </c>
      <c r="B50" s="83">
        <v>35</v>
      </c>
      <c r="C50" s="72">
        <f t="shared" si="1"/>
        <v>5367.7939999999999</v>
      </c>
      <c r="D50" s="100">
        <f t="shared" si="0"/>
        <v>15.656000000000001</v>
      </c>
      <c r="E50" s="100">
        <f t="shared" si="6"/>
        <v>199.02526496709706</v>
      </c>
      <c r="F50" s="100">
        <f t="shared" si="2"/>
        <v>214.68100000000001</v>
      </c>
      <c r="G50" s="100">
        <f t="shared" si="5"/>
        <v>5168.7690000000002</v>
      </c>
    </row>
    <row r="51" spans="1:7" x14ac:dyDescent="0.35">
      <c r="A51" s="99">
        <f t="shared" si="3"/>
        <v>45261</v>
      </c>
      <c r="B51" s="83">
        <v>36</v>
      </c>
      <c r="C51" s="72">
        <f t="shared" si="1"/>
        <v>5168.7690000000002</v>
      </c>
      <c r="D51" s="100">
        <f t="shared" si="0"/>
        <v>15.076000000000001</v>
      </c>
      <c r="E51" s="100">
        <f t="shared" si="6"/>
        <v>199.60575532325106</v>
      </c>
      <c r="F51" s="100">
        <f t="shared" si="2"/>
        <v>214.68100000000001</v>
      </c>
      <c r="G51" s="100">
        <f t="shared" si="5"/>
        <v>4969.1629999999996</v>
      </c>
    </row>
    <row r="52" spans="1:7" x14ac:dyDescent="0.35">
      <c r="A52" s="99">
        <f t="shared" si="3"/>
        <v>45292</v>
      </c>
      <c r="B52" s="83">
        <v>37</v>
      </c>
      <c r="C52" s="72">
        <f t="shared" si="1"/>
        <v>4969.1629999999996</v>
      </c>
      <c r="D52" s="100">
        <f t="shared" si="0"/>
        <v>14.493</v>
      </c>
      <c r="E52" s="100">
        <f t="shared" si="6"/>
        <v>200.18793877627724</v>
      </c>
      <c r="F52" s="100">
        <f t="shared" si="2"/>
        <v>214.68100000000001</v>
      </c>
      <c r="G52" s="100">
        <f t="shared" si="5"/>
        <v>4768.9750000000004</v>
      </c>
    </row>
    <row r="53" spans="1:7" x14ac:dyDescent="0.35">
      <c r="A53" s="99">
        <f t="shared" si="3"/>
        <v>45323</v>
      </c>
      <c r="B53" s="83">
        <v>38</v>
      </c>
      <c r="C53" s="72">
        <f t="shared" si="1"/>
        <v>4768.9750000000004</v>
      </c>
      <c r="D53" s="100">
        <f t="shared" si="0"/>
        <v>13.91</v>
      </c>
      <c r="E53" s="100">
        <f t="shared" si="6"/>
        <v>200.7718202643747</v>
      </c>
      <c r="F53" s="100">
        <f t="shared" si="2"/>
        <v>214.68100000000001</v>
      </c>
      <c r="G53" s="100">
        <f t="shared" si="5"/>
        <v>4568.2030000000004</v>
      </c>
    </row>
    <row r="54" spans="1:7" x14ac:dyDescent="0.35">
      <c r="A54" s="99">
        <f t="shared" si="3"/>
        <v>45352</v>
      </c>
      <c r="B54" s="83">
        <v>39</v>
      </c>
      <c r="C54" s="72">
        <f t="shared" si="1"/>
        <v>4568.2030000000004</v>
      </c>
      <c r="D54" s="100">
        <f t="shared" si="0"/>
        <v>13.324</v>
      </c>
      <c r="E54" s="100">
        <f t="shared" si="6"/>
        <v>201.3574047401458</v>
      </c>
      <c r="F54" s="100">
        <f t="shared" si="2"/>
        <v>214.68100000000001</v>
      </c>
      <c r="G54" s="100">
        <f t="shared" si="5"/>
        <v>4366.8459999999995</v>
      </c>
    </row>
    <row r="55" spans="1:7" x14ac:dyDescent="0.35">
      <c r="A55" s="99">
        <f t="shared" si="3"/>
        <v>45383</v>
      </c>
      <c r="B55" s="83">
        <v>40</v>
      </c>
      <c r="C55" s="72">
        <f t="shared" si="1"/>
        <v>4366.8459999999995</v>
      </c>
      <c r="D55" s="100">
        <f t="shared" si="0"/>
        <v>12.737</v>
      </c>
      <c r="E55" s="100">
        <f t="shared" si="6"/>
        <v>201.94469717063788</v>
      </c>
      <c r="F55" s="100">
        <f t="shared" si="2"/>
        <v>214.68100000000001</v>
      </c>
      <c r="G55" s="100">
        <f t="shared" si="5"/>
        <v>4164.9009999999998</v>
      </c>
    </row>
    <row r="56" spans="1:7" x14ac:dyDescent="0.35">
      <c r="A56" s="99">
        <f t="shared" si="3"/>
        <v>45413</v>
      </c>
      <c r="B56" s="83">
        <v>41</v>
      </c>
      <c r="C56" s="72">
        <f t="shared" si="1"/>
        <v>4164.9009999999998</v>
      </c>
      <c r="D56" s="100">
        <f t="shared" si="0"/>
        <v>12.148</v>
      </c>
      <c r="E56" s="100">
        <f t="shared" si="6"/>
        <v>202.53370253738558</v>
      </c>
      <c r="F56" s="100">
        <f t="shared" si="2"/>
        <v>214.68100000000001</v>
      </c>
      <c r="G56" s="100">
        <f t="shared" si="5"/>
        <v>3962.3670000000002</v>
      </c>
    </row>
    <row r="57" spans="1:7" x14ac:dyDescent="0.35">
      <c r="A57" s="99">
        <f t="shared" si="3"/>
        <v>45444</v>
      </c>
      <c r="B57" s="83">
        <v>42</v>
      </c>
      <c r="C57" s="72">
        <f t="shared" si="1"/>
        <v>3962.3670000000002</v>
      </c>
      <c r="D57" s="100">
        <f t="shared" si="0"/>
        <v>11.557</v>
      </c>
      <c r="E57" s="100">
        <f t="shared" si="6"/>
        <v>203.12442583645296</v>
      </c>
      <c r="F57" s="100">
        <f t="shared" si="2"/>
        <v>214.68100000000001</v>
      </c>
      <c r="G57" s="100">
        <f t="shared" si="5"/>
        <v>3759.2429999999999</v>
      </c>
    </row>
    <row r="58" spans="1:7" x14ac:dyDescent="0.35">
      <c r="A58" s="99">
        <f t="shared" si="3"/>
        <v>45474</v>
      </c>
      <c r="B58" s="83">
        <v>43</v>
      </c>
      <c r="C58" s="72">
        <f t="shared" si="1"/>
        <v>3759.2429999999999</v>
      </c>
      <c r="D58" s="100">
        <f t="shared" si="0"/>
        <v>10.964</v>
      </c>
      <c r="E58" s="100">
        <f t="shared" si="6"/>
        <v>203.71687207847597</v>
      </c>
      <c r="F58" s="100">
        <f t="shared" si="2"/>
        <v>214.68100000000001</v>
      </c>
      <c r="G58" s="100">
        <f t="shared" si="5"/>
        <v>3555.5259999999998</v>
      </c>
    </row>
    <row r="59" spans="1:7" x14ac:dyDescent="0.35">
      <c r="A59" s="99">
        <f t="shared" si="3"/>
        <v>45505</v>
      </c>
      <c r="B59" s="83">
        <v>44</v>
      </c>
      <c r="C59" s="72">
        <f t="shared" si="1"/>
        <v>3555.5259999999998</v>
      </c>
      <c r="D59" s="100">
        <f t="shared" si="0"/>
        <v>10.37</v>
      </c>
      <c r="E59" s="100">
        <f t="shared" si="6"/>
        <v>204.31104628870483</v>
      </c>
      <c r="F59" s="100">
        <f t="shared" si="2"/>
        <v>214.68100000000001</v>
      </c>
      <c r="G59" s="100">
        <f t="shared" si="5"/>
        <v>3351.2150000000001</v>
      </c>
    </row>
    <row r="60" spans="1:7" x14ac:dyDescent="0.35">
      <c r="A60" s="99">
        <f t="shared" si="3"/>
        <v>45536</v>
      </c>
      <c r="B60" s="83">
        <v>45</v>
      </c>
      <c r="C60" s="72">
        <f t="shared" si="1"/>
        <v>3351.2150000000001</v>
      </c>
      <c r="D60" s="100">
        <f t="shared" si="0"/>
        <v>9.7739999999999991</v>
      </c>
      <c r="E60" s="100">
        <f t="shared" si="6"/>
        <v>204.90695350704686</v>
      </c>
      <c r="F60" s="100">
        <f t="shared" si="2"/>
        <v>214.68100000000001</v>
      </c>
      <c r="G60" s="100">
        <f t="shared" si="5"/>
        <v>3146.308</v>
      </c>
    </row>
    <row r="61" spans="1:7" x14ac:dyDescent="0.35">
      <c r="A61" s="99">
        <f t="shared" si="3"/>
        <v>45566</v>
      </c>
      <c r="B61" s="83">
        <v>46</v>
      </c>
      <c r="C61" s="72">
        <f t="shared" si="1"/>
        <v>3146.308</v>
      </c>
      <c r="D61" s="100">
        <f t="shared" si="0"/>
        <v>9.1769999999999996</v>
      </c>
      <c r="E61" s="100">
        <f t="shared" si="6"/>
        <v>205.50459878810912</v>
      </c>
      <c r="F61" s="100">
        <f t="shared" si="2"/>
        <v>214.68100000000001</v>
      </c>
      <c r="G61" s="100">
        <f t="shared" si="5"/>
        <v>2940.8029999999999</v>
      </c>
    </row>
    <row r="62" spans="1:7" x14ac:dyDescent="0.35">
      <c r="A62" s="99">
        <f t="shared" si="3"/>
        <v>45597</v>
      </c>
      <c r="B62" s="83">
        <v>47</v>
      </c>
      <c r="C62" s="72">
        <f t="shared" si="1"/>
        <v>2940.8029999999999</v>
      </c>
      <c r="D62" s="100">
        <f t="shared" si="0"/>
        <v>8.577</v>
      </c>
      <c r="E62" s="100">
        <f t="shared" si="6"/>
        <v>206.1039872012411</v>
      </c>
      <c r="F62" s="100">
        <f t="shared" si="2"/>
        <v>214.68100000000001</v>
      </c>
      <c r="G62" s="100">
        <f t="shared" si="5"/>
        <v>2734.6990000000001</v>
      </c>
    </row>
    <row r="63" spans="1:7" x14ac:dyDescent="0.35">
      <c r="A63" s="99">
        <f t="shared" si="3"/>
        <v>45627</v>
      </c>
      <c r="B63" s="83">
        <v>48</v>
      </c>
      <c r="C63" s="72">
        <f t="shared" si="1"/>
        <v>2734.6990000000001</v>
      </c>
      <c r="D63" s="100">
        <f t="shared" si="0"/>
        <v>7.976</v>
      </c>
      <c r="E63" s="100">
        <f t="shared" si="6"/>
        <v>206.705123830578</v>
      </c>
      <c r="F63" s="100">
        <f t="shared" si="2"/>
        <v>214.68100000000001</v>
      </c>
      <c r="G63" s="100">
        <f t="shared" si="5"/>
        <v>2527.9940000000001</v>
      </c>
    </row>
    <row r="64" spans="1:7" x14ac:dyDescent="0.35">
      <c r="A64" s="99">
        <f t="shared" si="3"/>
        <v>45658</v>
      </c>
      <c r="B64" s="83">
        <v>49</v>
      </c>
      <c r="C64" s="72">
        <f t="shared" si="1"/>
        <v>2527.9940000000001</v>
      </c>
      <c r="D64" s="100">
        <f t="shared" si="0"/>
        <v>7.3730000000000002</v>
      </c>
      <c r="E64" s="100">
        <f t="shared" si="6"/>
        <v>207.30801377508391</v>
      </c>
      <c r="F64" s="100">
        <f t="shared" si="2"/>
        <v>214.68100000000001</v>
      </c>
      <c r="G64" s="100">
        <f t="shared" si="5"/>
        <v>2320.6860000000001</v>
      </c>
    </row>
    <row r="65" spans="1:7" x14ac:dyDescent="0.35">
      <c r="A65" s="99">
        <f t="shared" si="3"/>
        <v>45689</v>
      </c>
      <c r="B65" s="83">
        <v>50</v>
      </c>
      <c r="C65" s="72">
        <f t="shared" si="1"/>
        <v>2320.6860000000001</v>
      </c>
      <c r="D65" s="100">
        <f t="shared" si="0"/>
        <v>6.7690000000000001</v>
      </c>
      <c r="E65" s="100">
        <f t="shared" si="6"/>
        <v>207.91266214859453</v>
      </c>
      <c r="F65" s="100">
        <f t="shared" si="2"/>
        <v>214.68100000000001</v>
      </c>
      <c r="G65" s="100">
        <f t="shared" si="5"/>
        <v>2112.7730000000001</v>
      </c>
    </row>
    <row r="66" spans="1:7" x14ac:dyDescent="0.35">
      <c r="A66" s="99">
        <f t="shared" si="3"/>
        <v>45717</v>
      </c>
      <c r="B66" s="83">
        <v>51</v>
      </c>
      <c r="C66" s="72">
        <f t="shared" si="1"/>
        <v>2112.7730000000001</v>
      </c>
      <c r="D66" s="100">
        <f t="shared" si="0"/>
        <v>6.1619999999999999</v>
      </c>
      <c r="E66" s="100">
        <f t="shared" si="6"/>
        <v>208.51907407986133</v>
      </c>
      <c r="F66" s="100">
        <f t="shared" si="2"/>
        <v>214.68100000000001</v>
      </c>
      <c r="G66" s="100">
        <f t="shared" si="5"/>
        <v>1904.2539999999999</v>
      </c>
    </row>
    <row r="67" spans="1:7" x14ac:dyDescent="0.35">
      <c r="A67" s="99">
        <f t="shared" si="3"/>
        <v>45748</v>
      </c>
      <c r="B67" s="83">
        <v>52</v>
      </c>
      <c r="C67" s="72">
        <f t="shared" si="1"/>
        <v>1904.2539999999999</v>
      </c>
      <c r="D67" s="100">
        <f t="shared" si="0"/>
        <v>5.5540000000000003</v>
      </c>
      <c r="E67" s="100">
        <f t="shared" si="6"/>
        <v>209.12725471259418</v>
      </c>
      <c r="F67" s="100">
        <f t="shared" si="2"/>
        <v>214.68100000000001</v>
      </c>
      <c r="G67" s="100">
        <f t="shared" si="5"/>
        <v>1695.127</v>
      </c>
    </row>
    <row r="68" spans="1:7" x14ac:dyDescent="0.35">
      <c r="A68" s="99">
        <f t="shared" si="3"/>
        <v>45778</v>
      </c>
      <c r="B68" s="83">
        <v>53</v>
      </c>
      <c r="C68" s="72">
        <f t="shared" si="1"/>
        <v>1695.127</v>
      </c>
      <c r="D68" s="100">
        <f t="shared" si="0"/>
        <v>4.944</v>
      </c>
      <c r="E68" s="100">
        <f t="shared" si="6"/>
        <v>209.73720920550593</v>
      </c>
      <c r="F68" s="100">
        <f t="shared" si="2"/>
        <v>214.68100000000001</v>
      </c>
      <c r="G68" s="100">
        <f t="shared" si="5"/>
        <v>1485.39</v>
      </c>
    </row>
    <row r="69" spans="1:7" x14ac:dyDescent="0.35">
      <c r="A69" s="99">
        <f t="shared" si="3"/>
        <v>45809</v>
      </c>
      <c r="B69" s="83">
        <v>54</v>
      </c>
      <c r="C69" s="72">
        <f t="shared" si="1"/>
        <v>1485.39</v>
      </c>
      <c r="D69" s="100">
        <f t="shared" si="0"/>
        <v>4.3319999999999999</v>
      </c>
      <c r="E69" s="100">
        <f t="shared" si="6"/>
        <v>210.34894273235537</v>
      </c>
      <c r="F69" s="100">
        <f t="shared" si="2"/>
        <v>214.68100000000001</v>
      </c>
      <c r="G69" s="100">
        <f t="shared" si="5"/>
        <v>1275.0409999999999</v>
      </c>
    </row>
    <row r="70" spans="1:7" x14ac:dyDescent="0.35">
      <c r="A70" s="99">
        <f t="shared" si="3"/>
        <v>45839</v>
      </c>
      <c r="B70" s="83">
        <v>55</v>
      </c>
      <c r="C70" s="72">
        <f t="shared" si="1"/>
        <v>1275.0409999999999</v>
      </c>
      <c r="D70" s="100">
        <f t="shared" si="0"/>
        <v>3.7189999999999999</v>
      </c>
      <c r="E70" s="100">
        <f t="shared" si="6"/>
        <v>210.96246048199137</v>
      </c>
      <c r="F70" s="100">
        <f t="shared" si="2"/>
        <v>214.68100000000001</v>
      </c>
      <c r="G70" s="100">
        <f t="shared" si="5"/>
        <v>1064.079</v>
      </c>
    </row>
    <row r="71" spans="1:7" x14ac:dyDescent="0.35">
      <c r="A71" s="99">
        <f t="shared" si="3"/>
        <v>45870</v>
      </c>
      <c r="B71" s="83">
        <v>56</v>
      </c>
      <c r="C71" s="72">
        <f t="shared" si="1"/>
        <v>1064.079</v>
      </c>
      <c r="D71" s="100">
        <f t="shared" si="0"/>
        <v>3.1040000000000001</v>
      </c>
      <c r="E71" s="100">
        <f t="shared" si="6"/>
        <v>211.57776765839716</v>
      </c>
      <c r="F71" s="100">
        <f t="shared" si="2"/>
        <v>214.68100000000001</v>
      </c>
      <c r="G71" s="100">
        <f t="shared" si="5"/>
        <v>852.50099999999998</v>
      </c>
    </row>
    <row r="72" spans="1:7" x14ac:dyDescent="0.35">
      <c r="A72" s="99">
        <f t="shared" si="3"/>
        <v>45901</v>
      </c>
      <c r="B72" s="83">
        <v>57</v>
      </c>
      <c r="C72" s="72">
        <f t="shared" si="1"/>
        <v>852.50099999999998</v>
      </c>
      <c r="D72" s="100">
        <f t="shared" si="0"/>
        <v>2.4860000000000002</v>
      </c>
      <c r="E72" s="100">
        <f t="shared" si="6"/>
        <v>212.19486948073421</v>
      </c>
      <c r="F72" s="100">
        <f t="shared" si="2"/>
        <v>214.68100000000001</v>
      </c>
      <c r="G72" s="100">
        <f t="shared" si="5"/>
        <v>640.30600000000004</v>
      </c>
    </row>
    <row r="73" spans="1:7" x14ac:dyDescent="0.35">
      <c r="A73" s="99">
        <f t="shared" si="3"/>
        <v>45931</v>
      </c>
      <c r="B73" s="83">
        <v>58</v>
      </c>
      <c r="C73" s="72">
        <f t="shared" si="1"/>
        <v>640.30600000000004</v>
      </c>
      <c r="D73" s="100">
        <f t="shared" si="0"/>
        <v>1.8680000000000001</v>
      </c>
      <c r="E73" s="100">
        <f t="shared" si="6"/>
        <v>212.81377118338634</v>
      </c>
      <c r="F73" s="100">
        <f t="shared" si="2"/>
        <v>214.68100000000001</v>
      </c>
      <c r="G73" s="100">
        <f t="shared" si="5"/>
        <v>427.49200000000002</v>
      </c>
    </row>
    <row r="74" spans="1:7" x14ac:dyDescent="0.35">
      <c r="A74" s="99">
        <f t="shared" si="3"/>
        <v>45962</v>
      </c>
      <c r="B74" s="83">
        <v>59</v>
      </c>
      <c r="C74" s="72">
        <f t="shared" si="1"/>
        <v>427.49200000000002</v>
      </c>
      <c r="D74" s="100">
        <f t="shared" si="0"/>
        <v>1.2470000000000001</v>
      </c>
      <c r="E74" s="100">
        <f t="shared" si="6"/>
        <v>213.43447801600456</v>
      </c>
      <c r="F74" s="100">
        <f t="shared" si="2"/>
        <v>214.68100000000001</v>
      </c>
      <c r="G74" s="100">
        <f t="shared" si="5"/>
        <v>214.05799999999999</v>
      </c>
    </row>
    <row r="75" spans="1:7" x14ac:dyDescent="0.35">
      <c r="A75" s="99">
        <f t="shared" si="3"/>
        <v>45992</v>
      </c>
      <c r="B75" s="83">
        <v>60</v>
      </c>
      <c r="C75" s="72">
        <f t="shared" si="1"/>
        <v>214.05799999999999</v>
      </c>
      <c r="D75" s="100">
        <f t="shared" si="0"/>
        <v>0.624</v>
      </c>
      <c r="E75" s="100">
        <f t="shared" si="6"/>
        <v>214.05699524355117</v>
      </c>
      <c r="F75" s="100">
        <f t="shared" si="2"/>
        <v>214.68100000000001</v>
      </c>
      <c r="G75" s="119">
        <f>ROUND(C75-E75,2)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7CDD4-53EC-49EB-8B86-D3609AC236F8}">
  <dimension ref="A1:M76"/>
  <sheetViews>
    <sheetView tabSelected="1" workbookViewId="0">
      <selection activeCell="G1" sqref="G1:G1048576"/>
    </sheetView>
  </sheetViews>
  <sheetFormatPr defaultColWidth="9.1796875" defaultRowHeight="14.5" x14ac:dyDescent="0.35"/>
  <cols>
    <col min="1" max="1" width="9.1796875" style="67"/>
    <col min="2" max="2" width="7.81640625" style="67" customWidth="1"/>
    <col min="3" max="3" width="14.7265625" style="67" customWidth="1"/>
    <col min="4" max="4" width="14.26953125" style="67" customWidth="1"/>
    <col min="5" max="6" width="14.7265625" style="67" customWidth="1"/>
    <col min="7" max="7" width="14.7265625" style="73" customWidth="1"/>
    <col min="8" max="257" width="9.1796875" style="67"/>
    <col min="258" max="258" width="7.81640625" style="67" customWidth="1"/>
    <col min="259" max="259" width="14.7265625" style="67" customWidth="1"/>
    <col min="260" max="260" width="14.26953125" style="67" customWidth="1"/>
    <col min="261" max="263" width="14.7265625" style="67" customWidth="1"/>
    <col min="264" max="513" width="9.1796875" style="67"/>
    <col min="514" max="514" width="7.81640625" style="67" customWidth="1"/>
    <col min="515" max="515" width="14.7265625" style="67" customWidth="1"/>
    <col min="516" max="516" width="14.26953125" style="67" customWidth="1"/>
    <col min="517" max="519" width="14.7265625" style="67" customWidth="1"/>
    <col min="520" max="769" width="9.1796875" style="67"/>
    <col min="770" max="770" width="7.81640625" style="67" customWidth="1"/>
    <col min="771" max="771" width="14.7265625" style="67" customWidth="1"/>
    <col min="772" max="772" width="14.26953125" style="67" customWidth="1"/>
    <col min="773" max="775" width="14.7265625" style="67" customWidth="1"/>
    <col min="776" max="1025" width="9.1796875" style="67"/>
    <col min="1026" max="1026" width="7.81640625" style="67" customWidth="1"/>
    <col min="1027" max="1027" width="14.7265625" style="67" customWidth="1"/>
    <col min="1028" max="1028" width="14.26953125" style="67" customWidth="1"/>
    <col min="1029" max="1031" width="14.7265625" style="67" customWidth="1"/>
    <col min="1032" max="1281" width="9.1796875" style="67"/>
    <col min="1282" max="1282" width="7.81640625" style="67" customWidth="1"/>
    <col min="1283" max="1283" width="14.7265625" style="67" customWidth="1"/>
    <col min="1284" max="1284" width="14.26953125" style="67" customWidth="1"/>
    <col min="1285" max="1287" width="14.7265625" style="67" customWidth="1"/>
    <col min="1288" max="1537" width="9.1796875" style="67"/>
    <col min="1538" max="1538" width="7.81640625" style="67" customWidth="1"/>
    <col min="1539" max="1539" width="14.7265625" style="67" customWidth="1"/>
    <col min="1540" max="1540" width="14.26953125" style="67" customWidth="1"/>
    <col min="1541" max="1543" width="14.7265625" style="67" customWidth="1"/>
    <col min="1544" max="1793" width="9.1796875" style="67"/>
    <col min="1794" max="1794" width="7.81640625" style="67" customWidth="1"/>
    <col min="1795" max="1795" width="14.7265625" style="67" customWidth="1"/>
    <col min="1796" max="1796" width="14.26953125" style="67" customWidth="1"/>
    <col min="1797" max="1799" width="14.7265625" style="67" customWidth="1"/>
    <col min="1800" max="2049" width="9.1796875" style="67"/>
    <col min="2050" max="2050" width="7.81640625" style="67" customWidth="1"/>
    <col min="2051" max="2051" width="14.7265625" style="67" customWidth="1"/>
    <col min="2052" max="2052" width="14.26953125" style="67" customWidth="1"/>
    <col min="2053" max="2055" width="14.7265625" style="67" customWidth="1"/>
    <col min="2056" max="2305" width="9.1796875" style="67"/>
    <col min="2306" max="2306" width="7.81640625" style="67" customWidth="1"/>
    <col min="2307" max="2307" width="14.7265625" style="67" customWidth="1"/>
    <col min="2308" max="2308" width="14.26953125" style="67" customWidth="1"/>
    <col min="2309" max="2311" width="14.7265625" style="67" customWidth="1"/>
    <col min="2312" max="2561" width="9.1796875" style="67"/>
    <col min="2562" max="2562" width="7.81640625" style="67" customWidth="1"/>
    <col min="2563" max="2563" width="14.7265625" style="67" customWidth="1"/>
    <col min="2564" max="2564" width="14.26953125" style="67" customWidth="1"/>
    <col min="2565" max="2567" width="14.7265625" style="67" customWidth="1"/>
    <col min="2568" max="2817" width="9.1796875" style="67"/>
    <col min="2818" max="2818" width="7.81640625" style="67" customWidth="1"/>
    <col min="2819" max="2819" width="14.7265625" style="67" customWidth="1"/>
    <col min="2820" max="2820" width="14.26953125" style="67" customWidth="1"/>
    <col min="2821" max="2823" width="14.7265625" style="67" customWidth="1"/>
    <col min="2824" max="3073" width="9.1796875" style="67"/>
    <col min="3074" max="3074" width="7.81640625" style="67" customWidth="1"/>
    <col min="3075" max="3075" width="14.7265625" style="67" customWidth="1"/>
    <col min="3076" max="3076" width="14.26953125" style="67" customWidth="1"/>
    <col min="3077" max="3079" width="14.7265625" style="67" customWidth="1"/>
    <col min="3080" max="3329" width="9.1796875" style="67"/>
    <col min="3330" max="3330" width="7.81640625" style="67" customWidth="1"/>
    <col min="3331" max="3331" width="14.7265625" style="67" customWidth="1"/>
    <col min="3332" max="3332" width="14.26953125" style="67" customWidth="1"/>
    <col min="3333" max="3335" width="14.7265625" style="67" customWidth="1"/>
    <col min="3336" max="3585" width="9.1796875" style="67"/>
    <col min="3586" max="3586" width="7.81640625" style="67" customWidth="1"/>
    <col min="3587" max="3587" width="14.7265625" style="67" customWidth="1"/>
    <col min="3588" max="3588" width="14.26953125" style="67" customWidth="1"/>
    <col min="3589" max="3591" width="14.7265625" style="67" customWidth="1"/>
    <col min="3592" max="3841" width="9.1796875" style="67"/>
    <col min="3842" max="3842" width="7.81640625" style="67" customWidth="1"/>
    <col min="3843" max="3843" width="14.7265625" style="67" customWidth="1"/>
    <col min="3844" max="3844" width="14.26953125" style="67" customWidth="1"/>
    <col min="3845" max="3847" width="14.7265625" style="67" customWidth="1"/>
    <col min="3848" max="4097" width="9.1796875" style="67"/>
    <col min="4098" max="4098" width="7.81640625" style="67" customWidth="1"/>
    <col min="4099" max="4099" width="14.7265625" style="67" customWidth="1"/>
    <col min="4100" max="4100" width="14.26953125" style="67" customWidth="1"/>
    <col min="4101" max="4103" width="14.7265625" style="67" customWidth="1"/>
    <col min="4104" max="4353" width="9.1796875" style="67"/>
    <col min="4354" max="4354" width="7.81640625" style="67" customWidth="1"/>
    <col min="4355" max="4355" width="14.7265625" style="67" customWidth="1"/>
    <col min="4356" max="4356" width="14.26953125" style="67" customWidth="1"/>
    <col min="4357" max="4359" width="14.7265625" style="67" customWidth="1"/>
    <col min="4360" max="4609" width="9.1796875" style="67"/>
    <col min="4610" max="4610" width="7.81640625" style="67" customWidth="1"/>
    <col min="4611" max="4611" width="14.7265625" style="67" customWidth="1"/>
    <col min="4612" max="4612" width="14.26953125" style="67" customWidth="1"/>
    <col min="4613" max="4615" width="14.7265625" style="67" customWidth="1"/>
    <col min="4616" max="4865" width="9.1796875" style="67"/>
    <col min="4866" max="4866" width="7.81640625" style="67" customWidth="1"/>
    <col min="4867" max="4867" width="14.7265625" style="67" customWidth="1"/>
    <col min="4868" max="4868" width="14.26953125" style="67" customWidth="1"/>
    <col min="4869" max="4871" width="14.7265625" style="67" customWidth="1"/>
    <col min="4872" max="5121" width="9.1796875" style="67"/>
    <col min="5122" max="5122" width="7.81640625" style="67" customWidth="1"/>
    <col min="5123" max="5123" width="14.7265625" style="67" customWidth="1"/>
    <col min="5124" max="5124" width="14.26953125" style="67" customWidth="1"/>
    <col min="5125" max="5127" width="14.7265625" style="67" customWidth="1"/>
    <col min="5128" max="5377" width="9.1796875" style="67"/>
    <col min="5378" max="5378" width="7.81640625" style="67" customWidth="1"/>
    <col min="5379" max="5379" width="14.7265625" style="67" customWidth="1"/>
    <col min="5380" max="5380" width="14.26953125" style="67" customWidth="1"/>
    <col min="5381" max="5383" width="14.7265625" style="67" customWidth="1"/>
    <col min="5384" max="5633" width="9.1796875" style="67"/>
    <col min="5634" max="5634" width="7.81640625" style="67" customWidth="1"/>
    <col min="5635" max="5635" width="14.7265625" style="67" customWidth="1"/>
    <col min="5636" max="5636" width="14.26953125" style="67" customWidth="1"/>
    <col min="5637" max="5639" width="14.7265625" style="67" customWidth="1"/>
    <col min="5640" max="5889" width="9.1796875" style="67"/>
    <col min="5890" max="5890" width="7.81640625" style="67" customWidth="1"/>
    <col min="5891" max="5891" width="14.7265625" style="67" customWidth="1"/>
    <col min="5892" max="5892" width="14.26953125" style="67" customWidth="1"/>
    <col min="5893" max="5895" width="14.7265625" style="67" customWidth="1"/>
    <col min="5896" max="6145" width="9.1796875" style="67"/>
    <col min="6146" max="6146" width="7.81640625" style="67" customWidth="1"/>
    <col min="6147" max="6147" width="14.7265625" style="67" customWidth="1"/>
    <col min="6148" max="6148" width="14.26953125" style="67" customWidth="1"/>
    <col min="6149" max="6151" width="14.7265625" style="67" customWidth="1"/>
    <col min="6152" max="6401" width="9.1796875" style="67"/>
    <col min="6402" max="6402" width="7.81640625" style="67" customWidth="1"/>
    <col min="6403" max="6403" width="14.7265625" style="67" customWidth="1"/>
    <col min="6404" max="6404" width="14.26953125" style="67" customWidth="1"/>
    <col min="6405" max="6407" width="14.7265625" style="67" customWidth="1"/>
    <col min="6408" max="6657" width="9.1796875" style="67"/>
    <col min="6658" max="6658" width="7.81640625" style="67" customWidth="1"/>
    <col min="6659" max="6659" width="14.7265625" style="67" customWidth="1"/>
    <col min="6660" max="6660" width="14.26953125" style="67" customWidth="1"/>
    <col min="6661" max="6663" width="14.7265625" style="67" customWidth="1"/>
    <col min="6664" max="6913" width="9.1796875" style="67"/>
    <col min="6914" max="6914" width="7.81640625" style="67" customWidth="1"/>
    <col min="6915" max="6915" width="14.7265625" style="67" customWidth="1"/>
    <col min="6916" max="6916" width="14.26953125" style="67" customWidth="1"/>
    <col min="6917" max="6919" width="14.7265625" style="67" customWidth="1"/>
    <col min="6920" max="7169" width="9.1796875" style="67"/>
    <col min="7170" max="7170" width="7.81640625" style="67" customWidth="1"/>
    <col min="7171" max="7171" width="14.7265625" style="67" customWidth="1"/>
    <col min="7172" max="7172" width="14.26953125" style="67" customWidth="1"/>
    <col min="7173" max="7175" width="14.7265625" style="67" customWidth="1"/>
    <col min="7176" max="7425" width="9.1796875" style="67"/>
    <col min="7426" max="7426" width="7.81640625" style="67" customWidth="1"/>
    <col min="7427" max="7427" width="14.7265625" style="67" customWidth="1"/>
    <col min="7428" max="7428" width="14.26953125" style="67" customWidth="1"/>
    <col min="7429" max="7431" width="14.7265625" style="67" customWidth="1"/>
    <col min="7432" max="7681" width="9.1796875" style="67"/>
    <col min="7682" max="7682" width="7.81640625" style="67" customWidth="1"/>
    <col min="7683" max="7683" width="14.7265625" style="67" customWidth="1"/>
    <col min="7684" max="7684" width="14.26953125" style="67" customWidth="1"/>
    <col min="7685" max="7687" width="14.7265625" style="67" customWidth="1"/>
    <col min="7688" max="7937" width="9.1796875" style="67"/>
    <col min="7938" max="7938" width="7.81640625" style="67" customWidth="1"/>
    <col min="7939" max="7939" width="14.7265625" style="67" customWidth="1"/>
    <col min="7940" max="7940" width="14.26953125" style="67" customWidth="1"/>
    <col min="7941" max="7943" width="14.7265625" style="67" customWidth="1"/>
    <col min="7944" max="8193" width="9.1796875" style="67"/>
    <col min="8194" max="8194" width="7.81640625" style="67" customWidth="1"/>
    <col min="8195" max="8195" width="14.7265625" style="67" customWidth="1"/>
    <col min="8196" max="8196" width="14.26953125" style="67" customWidth="1"/>
    <col min="8197" max="8199" width="14.7265625" style="67" customWidth="1"/>
    <col min="8200" max="8449" width="9.1796875" style="67"/>
    <col min="8450" max="8450" width="7.81640625" style="67" customWidth="1"/>
    <col min="8451" max="8451" width="14.7265625" style="67" customWidth="1"/>
    <col min="8452" max="8452" width="14.26953125" style="67" customWidth="1"/>
    <col min="8453" max="8455" width="14.7265625" style="67" customWidth="1"/>
    <col min="8456" max="8705" width="9.1796875" style="67"/>
    <col min="8706" max="8706" width="7.81640625" style="67" customWidth="1"/>
    <col min="8707" max="8707" width="14.7265625" style="67" customWidth="1"/>
    <col min="8708" max="8708" width="14.26953125" style="67" customWidth="1"/>
    <col min="8709" max="8711" width="14.7265625" style="67" customWidth="1"/>
    <col min="8712" max="8961" width="9.1796875" style="67"/>
    <col min="8962" max="8962" width="7.81640625" style="67" customWidth="1"/>
    <col min="8963" max="8963" width="14.7265625" style="67" customWidth="1"/>
    <col min="8964" max="8964" width="14.26953125" style="67" customWidth="1"/>
    <col min="8965" max="8967" width="14.7265625" style="67" customWidth="1"/>
    <col min="8968" max="9217" width="9.1796875" style="67"/>
    <col min="9218" max="9218" width="7.81640625" style="67" customWidth="1"/>
    <col min="9219" max="9219" width="14.7265625" style="67" customWidth="1"/>
    <col min="9220" max="9220" width="14.26953125" style="67" customWidth="1"/>
    <col min="9221" max="9223" width="14.7265625" style="67" customWidth="1"/>
    <col min="9224" max="9473" width="9.1796875" style="67"/>
    <col min="9474" max="9474" width="7.81640625" style="67" customWidth="1"/>
    <col min="9475" max="9475" width="14.7265625" style="67" customWidth="1"/>
    <col min="9476" max="9476" width="14.26953125" style="67" customWidth="1"/>
    <col min="9477" max="9479" width="14.7265625" style="67" customWidth="1"/>
    <col min="9480" max="9729" width="9.1796875" style="67"/>
    <col min="9730" max="9730" width="7.81640625" style="67" customWidth="1"/>
    <col min="9731" max="9731" width="14.7265625" style="67" customWidth="1"/>
    <col min="9732" max="9732" width="14.26953125" style="67" customWidth="1"/>
    <col min="9733" max="9735" width="14.7265625" style="67" customWidth="1"/>
    <col min="9736" max="9985" width="9.1796875" style="67"/>
    <col min="9986" max="9986" width="7.81640625" style="67" customWidth="1"/>
    <col min="9987" max="9987" width="14.7265625" style="67" customWidth="1"/>
    <col min="9988" max="9988" width="14.26953125" style="67" customWidth="1"/>
    <col min="9989" max="9991" width="14.7265625" style="67" customWidth="1"/>
    <col min="9992" max="10241" width="9.1796875" style="67"/>
    <col min="10242" max="10242" width="7.81640625" style="67" customWidth="1"/>
    <col min="10243" max="10243" width="14.7265625" style="67" customWidth="1"/>
    <col min="10244" max="10244" width="14.26953125" style="67" customWidth="1"/>
    <col min="10245" max="10247" width="14.7265625" style="67" customWidth="1"/>
    <col min="10248" max="10497" width="9.1796875" style="67"/>
    <col min="10498" max="10498" width="7.81640625" style="67" customWidth="1"/>
    <col min="10499" max="10499" width="14.7265625" style="67" customWidth="1"/>
    <col min="10500" max="10500" width="14.26953125" style="67" customWidth="1"/>
    <col min="10501" max="10503" width="14.7265625" style="67" customWidth="1"/>
    <col min="10504" max="10753" width="9.1796875" style="67"/>
    <col min="10754" max="10754" width="7.81640625" style="67" customWidth="1"/>
    <col min="10755" max="10755" width="14.7265625" style="67" customWidth="1"/>
    <col min="10756" max="10756" width="14.26953125" style="67" customWidth="1"/>
    <col min="10757" max="10759" width="14.7265625" style="67" customWidth="1"/>
    <col min="10760" max="11009" width="9.1796875" style="67"/>
    <col min="11010" max="11010" width="7.81640625" style="67" customWidth="1"/>
    <col min="11011" max="11011" width="14.7265625" style="67" customWidth="1"/>
    <col min="11012" max="11012" width="14.26953125" style="67" customWidth="1"/>
    <col min="11013" max="11015" width="14.7265625" style="67" customWidth="1"/>
    <col min="11016" max="11265" width="9.1796875" style="67"/>
    <col min="11266" max="11266" width="7.81640625" style="67" customWidth="1"/>
    <col min="11267" max="11267" width="14.7265625" style="67" customWidth="1"/>
    <col min="11268" max="11268" width="14.26953125" style="67" customWidth="1"/>
    <col min="11269" max="11271" width="14.7265625" style="67" customWidth="1"/>
    <col min="11272" max="11521" width="9.1796875" style="67"/>
    <col min="11522" max="11522" width="7.81640625" style="67" customWidth="1"/>
    <col min="11523" max="11523" width="14.7265625" style="67" customWidth="1"/>
    <col min="11524" max="11524" width="14.26953125" style="67" customWidth="1"/>
    <col min="11525" max="11527" width="14.7265625" style="67" customWidth="1"/>
    <col min="11528" max="11777" width="9.1796875" style="67"/>
    <col min="11778" max="11778" width="7.81640625" style="67" customWidth="1"/>
    <col min="11779" max="11779" width="14.7265625" style="67" customWidth="1"/>
    <col min="11780" max="11780" width="14.26953125" style="67" customWidth="1"/>
    <col min="11781" max="11783" width="14.7265625" style="67" customWidth="1"/>
    <col min="11784" max="12033" width="9.1796875" style="67"/>
    <col min="12034" max="12034" width="7.81640625" style="67" customWidth="1"/>
    <col min="12035" max="12035" width="14.7265625" style="67" customWidth="1"/>
    <col min="12036" max="12036" width="14.26953125" style="67" customWidth="1"/>
    <col min="12037" max="12039" width="14.7265625" style="67" customWidth="1"/>
    <col min="12040" max="12289" width="9.1796875" style="67"/>
    <col min="12290" max="12290" width="7.81640625" style="67" customWidth="1"/>
    <col min="12291" max="12291" width="14.7265625" style="67" customWidth="1"/>
    <col min="12292" max="12292" width="14.26953125" style="67" customWidth="1"/>
    <col min="12293" max="12295" width="14.7265625" style="67" customWidth="1"/>
    <col min="12296" max="12545" width="9.1796875" style="67"/>
    <col min="12546" max="12546" width="7.81640625" style="67" customWidth="1"/>
    <col min="12547" max="12547" width="14.7265625" style="67" customWidth="1"/>
    <col min="12548" max="12548" width="14.26953125" style="67" customWidth="1"/>
    <col min="12549" max="12551" width="14.7265625" style="67" customWidth="1"/>
    <col min="12552" max="12801" width="9.1796875" style="67"/>
    <col min="12802" max="12802" width="7.81640625" style="67" customWidth="1"/>
    <col min="12803" max="12803" width="14.7265625" style="67" customWidth="1"/>
    <col min="12804" max="12804" width="14.26953125" style="67" customWidth="1"/>
    <col min="12805" max="12807" width="14.7265625" style="67" customWidth="1"/>
    <col min="12808" max="13057" width="9.1796875" style="67"/>
    <col min="13058" max="13058" width="7.81640625" style="67" customWidth="1"/>
    <col min="13059" max="13059" width="14.7265625" style="67" customWidth="1"/>
    <col min="13060" max="13060" width="14.26953125" style="67" customWidth="1"/>
    <col min="13061" max="13063" width="14.7265625" style="67" customWidth="1"/>
    <col min="13064" max="13313" width="9.1796875" style="67"/>
    <col min="13314" max="13314" width="7.81640625" style="67" customWidth="1"/>
    <col min="13315" max="13315" width="14.7265625" style="67" customWidth="1"/>
    <col min="13316" max="13316" width="14.26953125" style="67" customWidth="1"/>
    <col min="13317" max="13319" width="14.7265625" style="67" customWidth="1"/>
    <col min="13320" max="13569" width="9.1796875" style="67"/>
    <col min="13570" max="13570" width="7.81640625" style="67" customWidth="1"/>
    <col min="13571" max="13571" width="14.7265625" style="67" customWidth="1"/>
    <col min="13572" max="13572" width="14.26953125" style="67" customWidth="1"/>
    <col min="13573" max="13575" width="14.7265625" style="67" customWidth="1"/>
    <col min="13576" max="13825" width="9.1796875" style="67"/>
    <col min="13826" max="13826" width="7.81640625" style="67" customWidth="1"/>
    <col min="13827" max="13827" width="14.7265625" style="67" customWidth="1"/>
    <col min="13828" max="13828" width="14.26953125" style="67" customWidth="1"/>
    <col min="13829" max="13831" width="14.7265625" style="67" customWidth="1"/>
    <col min="13832" max="14081" width="9.1796875" style="67"/>
    <col min="14082" max="14082" width="7.81640625" style="67" customWidth="1"/>
    <col min="14083" max="14083" width="14.7265625" style="67" customWidth="1"/>
    <col min="14084" max="14084" width="14.26953125" style="67" customWidth="1"/>
    <col min="14085" max="14087" width="14.7265625" style="67" customWidth="1"/>
    <col min="14088" max="14337" width="9.1796875" style="67"/>
    <col min="14338" max="14338" width="7.81640625" style="67" customWidth="1"/>
    <col min="14339" max="14339" width="14.7265625" style="67" customWidth="1"/>
    <col min="14340" max="14340" width="14.26953125" style="67" customWidth="1"/>
    <col min="14341" max="14343" width="14.7265625" style="67" customWidth="1"/>
    <col min="14344" max="14593" width="9.1796875" style="67"/>
    <col min="14594" max="14594" width="7.81640625" style="67" customWidth="1"/>
    <col min="14595" max="14595" width="14.7265625" style="67" customWidth="1"/>
    <col min="14596" max="14596" width="14.26953125" style="67" customWidth="1"/>
    <col min="14597" max="14599" width="14.7265625" style="67" customWidth="1"/>
    <col min="14600" max="14849" width="9.1796875" style="67"/>
    <col min="14850" max="14850" width="7.81640625" style="67" customWidth="1"/>
    <col min="14851" max="14851" width="14.7265625" style="67" customWidth="1"/>
    <col min="14852" max="14852" width="14.26953125" style="67" customWidth="1"/>
    <col min="14853" max="14855" width="14.7265625" style="67" customWidth="1"/>
    <col min="14856" max="15105" width="9.1796875" style="67"/>
    <col min="15106" max="15106" width="7.81640625" style="67" customWidth="1"/>
    <col min="15107" max="15107" width="14.7265625" style="67" customWidth="1"/>
    <col min="15108" max="15108" width="14.26953125" style="67" customWidth="1"/>
    <col min="15109" max="15111" width="14.7265625" style="67" customWidth="1"/>
    <col min="15112" max="15361" width="9.1796875" style="67"/>
    <col min="15362" max="15362" width="7.81640625" style="67" customWidth="1"/>
    <col min="15363" max="15363" width="14.7265625" style="67" customWidth="1"/>
    <col min="15364" max="15364" width="14.26953125" style="67" customWidth="1"/>
    <col min="15365" max="15367" width="14.7265625" style="67" customWidth="1"/>
    <col min="15368" max="15617" width="9.1796875" style="67"/>
    <col min="15618" max="15618" width="7.81640625" style="67" customWidth="1"/>
    <col min="15619" max="15619" width="14.7265625" style="67" customWidth="1"/>
    <col min="15620" max="15620" width="14.26953125" style="67" customWidth="1"/>
    <col min="15621" max="15623" width="14.7265625" style="67" customWidth="1"/>
    <col min="15624" max="15873" width="9.1796875" style="67"/>
    <col min="15874" max="15874" width="7.81640625" style="67" customWidth="1"/>
    <col min="15875" max="15875" width="14.7265625" style="67" customWidth="1"/>
    <col min="15876" max="15876" width="14.26953125" style="67" customWidth="1"/>
    <col min="15877" max="15879" width="14.7265625" style="67" customWidth="1"/>
    <col min="15880" max="16129" width="9.1796875" style="67"/>
    <col min="16130" max="16130" width="7.81640625" style="67" customWidth="1"/>
    <col min="16131" max="16131" width="14.7265625" style="67" customWidth="1"/>
    <col min="16132" max="16132" width="14.26953125" style="67" customWidth="1"/>
    <col min="16133" max="16135" width="14.7265625" style="67" customWidth="1"/>
    <col min="16136" max="16384" width="9.1796875" style="67"/>
  </cols>
  <sheetData>
    <row r="1" spans="1:13" x14ac:dyDescent="0.35">
      <c r="A1" s="65"/>
      <c r="B1" s="65"/>
      <c r="C1" s="65"/>
      <c r="D1" s="65"/>
      <c r="E1" s="65"/>
      <c r="F1" s="65"/>
      <c r="G1" s="179"/>
    </row>
    <row r="2" spans="1:13" x14ac:dyDescent="0.35">
      <c r="A2" s="65"/>
      <c r="B2" s="65"/>
      <c r="C2" s="65"/>
      <c r="D2" s="65"/>
      <c r="E2" s="65"/>
      <c r="F2" s="68"/>
      <c r="G2" s="180"/>
    </row>
    <row r="3" spans="1:13" x14ac:dyDescent="0.35">
      <c r="A3" s="65"/>
      <c r="B3" s="65"/>
      <c r="C3" s="65"/>
      <c r="D3" s="65"/>
      <c r="E3" s="65"/>
      <c r="F3" s="68"/>
      <c r="G3" s="180"/>
    </row>
    <row r="4" spans="1:13" ht="21" x14ac:dyDescent="0.5">
      <c r="A4" s="65"/>
      <c r="B4" s="70" t="s">
        <v>71</v>
      </c>
      <c r="C4" s="65"/>
      <c r="D4" s="65"/>
      <c r="E4" s="71"/>
      <c r="F4" s="72"/>
      <c r="G4" s="181"/>
      <c r="K4" s="73"/>
      <c r="L4" s="74"/>
    </row>
    <row r="5" spans="1:13" x14ac:dyDescent="0.35">
      <c r="A5" s="65"/>
      <c r="B5" s="65"/>
      <c r="C5" s="65"/>
      <c r="D5" s="65"/>
      <c r="E5" s="65"/>
      <c r="F5" s="72"/>
      <c r="G5" s="181"/>
      <c r="K5" s="75"/>
      <c r="L5" s="74"/>
    </row>
    <row r="6" spans="1:13" x14ac:dyDescent="0.35">
      <c r="A6" s="65"/>
      <c r="B6" s="76" t="s">
        <v>37</v>
      </c>
      <c r="C6" s="77"/>
      <c r="D6" s="78"/>
      <c r="E6" s="79">
        <v>44562</v>
      </c>
      <c r="F6" s="80"/>
      <c r="G6" s="181"/>
      <c r="K6" s="81"/>
      <c r="L6" s="81"/>
    </row>
    <row r="7" spans="1:13" x14ac:dyDescent="0.35">
      <c r="A7" s="65"/>
      <c r="B7" s="82" t="s">
        <v>38</v>
      </c>
      <c r="C7" s="83"/>
      <c r="E7" s="115">
        <v>60</v>
      </c>
      <c r="F7" s="85" t="s">
        <v>39</v>
      </c>
      <c r="G7" s="181"/>
      <c r="K7" s="86"/>
      <c r="L7" s="86"/>
    </row>
    <row r="8" spans="1:13" x14ac:dyDescent="0.35">
      <c r="A8" s="65"/>
      <c r="B8" s="82" t="s">
        <v>60</v>
      </c>
      <c r="C8" s="83"/>
      <c r="E8" s="154">
        <v>19795</v>
      </c>
      <c r="F8" s="85" t="s">
        <v>61</v>
      </c>
      <c r="G8" s="181"/>
      <c r="K8" s="86"/>
      <c r="L8" s="86"/>
    </row>
    <row r="9" spans="1:13" x14ac:dyDescent="0.35">
      <c r="A9" s="65"/>
      <c r="B9" s="82" t="s">
        <v>62</v>
      </c>
      <c r="C9" s="83"/>
      <c r="E9" s="117">
        <v>1</v>
      </c>
      <c r="F9" s="85"/>
      <c r="G9" s="181"/>
      <c r="K9" s="89"/>
      <c r="L9" s="89"/>
    </row>
    <row r="10" spans="1:13" x14ac:dyDescent="0.35">
      <c r="A10" s="65"/>
      <c r="B10" s="82" t="s">
        <v>40</v>
      </c>
      <c r="C10" s="83"/>
      <c r="D10" s="90">
        <f>E6-1</f>
        <v>44561</v>
      </c>
      <c r="E10" s="87">
        <f>E8</f>
        <v>19795</v>
      </c>
      <c r="F10" s="85" t="s">
        <v>61</v>
      </c>
      <c r="G10" s="181"/>
      <c r="K10" s="89"/>
      <c r="L10" s="89"/>
    </row>
    <row r="11" spans="1:13" x14ac:dyDescent="0.35">
      <c r="A11" s="65"/>
      <c r="B11" s="82" t="s">
        <v>63</v>
      </c>
      <c r="C11" s="83"/>
      <c r="D11" s="90">
        <f>EDATE(D10,E7)</f>
        <v>46387</v>
      </c>
      <c r="E11" s="87">
        <v>0</v>
      </c>
      <c r="F11" s="85" t="s">
        <v>61</v>
      </c>
      <c r="G11" s="181"/>
      <c r="K11" s="86"/>
      <c r="L11" s="86"/>
      <c r="M11" s="89"/>
    </row>
    <row r="12" spans="1:13" x14ac:dyDescent="0.35">
      <c r="A12" s="65"/>
      <c r="B12" s="91" t="s">
        <v>84</v>
      </c>
      <c r="C12" s="92"/>
      <c r="D12" s="93"/>
      <c r="E12" s="118">
        <v>2.7E-2</v>
      </c>
      <c r="F12" s="95"/>
      <c r="G12" s="182"/>
      <c r="K12" s="86"/>
      <c r="L12" s="86"/>
      <c r="M12" s="89"/>
    </row>
    <row r="13" spans="1:13" x14ac:dyDescent="0.35">
      <c r="A13" s="65"/>
      <c r="B13" s="84"/>
      <c r="C13" s="83"/>
      <c r="E13" s="97"/>
      <c r="F13" s="84"/>
      <c r="G13" s="182"/>
      <c r="K13" s="86"/>
      <c r="L13" s="86"/>
      <c r="M13" s="89"/>
    </row>
    <row r="14" spans="1:13" x14ac:dyDescent="0.35">
      <c r="K14" s="86"/>
      <c r="L14" s="86"/>
      <c r="M14" s="89"/>
    </row>
    <row r="15" spans="1:13" ht="15" thickBot="1" x14ac:dyDescent="0.4">
      <c r="A15" s="98" t="s">
        <v>41</v>
      </c>
      <c r="B15" s="98" t="s">
        <v>42</v>
      </c>
      <c r="C15" s="98" t="s">
        <v>43</v>
      </c>
      <c r="D15" s="98" t="s">
        <v>44</v>
      </c>
      <c r="E15" s="98" t="s">
        <v>45</v>
      </c>
      <c r="F15" s="98" t="s">
        <v>46</v>
      </c>
      <c r="G15" s="183" t="s">
        <v>47</v>
      </c>
      <c r="K15" s="86"/>
      <c r="L15" s="86"/>
      <c r="M15" s="89"/>
    </row>
    <row r="16" spans="1:13" x14ac:dyDescent="0.35">
      <c r="A16" s="99">
        <f>E6</f>
        <v>44562</v>
      </c>
      <c r="B16" s="83">
        <v>1</v>
      </c>
      <c r="C16" s="72">
        <f>E10</f>
        <v>19795</v>
      </c>
      <c r="D16" s="100">
        <f>ROUND(C16*$E$12/12,3)</f>
        <v>44.539000000000001</v>
      </c>
      <c r="E16" s="100">
        <f>PPMT($E$12/12,B16,$E$7,-$E$10,$E$11,0)</f>
        <v>308.51865535819678</v>
      </c>
      <c r="F16" s="100">
        <f>ROUND(PMT($E$12/12,E7,-E10,E11),3)</f>
        <v>353.05700000000002</v>
      </c>
      <c r="G16" s="72">
        <f>ROUND(C16-E16,3)</f>
        <v>19486.481</v>
      </c>
      <c r="K16" s="86"/>
      <c r="L16" s="86"/>
      <c r="M16" s="89"/>
    </row>
    <row r="17" spans="1:13" x14ac:dyDescent="0.35">
      <c r="A17" s="99">
        <f>EDATE(A16,1)</f>
        <v>44593</v>
      </c>
      <c r="B17" s="83">
        <v>2</v>
      </c>
      <c r="C17" s="72">
        <f>G16</f>
        <v>19486.481</v>
      </c>
      <c r="D17" s="100">
        <f t="shared" ref="D17:D75" si="0">ROUND(C17*$E$12/12,3)</f>
        <v>43.844999999999999</v>
      </c>
      <c r="E17" s="100">
        <f>PPMT($E$12/12,B17,$E$7,-$E$10,$E$11,0)</f>
        <v>309.21282233275275</v>
      </c>
      <c r="F17" s="100">
        <f>F16</f>
        <v>353.05700000000002</v>
      </c>
      <c r="G17" s="72">
        <f>ROUND(C17-E17,3)</f>
        <v>19177.268</v>
      </c>
      <c r="K17" s="86"/>
      <c r="L17" s="86"/>
      <c r="M17" s="89"/>
    </row>
    <row r="18" spans="1:13" x14ac:dyDescent="0.35">
      <c r="A18" s="99">
        <f>EDATE(A17,1)</f>
        <v>44621</v>
      </c>
      <c r="B18" s="83">
        <v>3</v>
      </c>
      <c r="C18" s="72">
        <f t="shared" ref="C18:C75" si="1">G17</f>
        <v>19177.268</v>
      </c>
      <c r="D18" s="100">
        <f t="shared" si="0"/>
        <v>43.149000000000001</v>
      </c>
      <c r="E18" s="100">
        <f>PPMT($E$12/12,B18,$E$7,-$E$10,$E$11,0)</f>
        <v>309.90855118300141</v>
      </c>
      <c r="F18" s="100">
        <f t="shared" ref="F18:F75" si="2">F17</f>
        <v>353.05700000000002</v>
      </c>
      <c r="G18" s="72">
        <f>ROUND(C18-E18,3)</f>
        <v>18867.359</v>
      </c>
      <c r="K18" s="86"/>
      <c r="L18" s="86"/>
      <c r="M18" s="89"/>
    </row>
    <row r="19" spans="1:13" x14ac:dyDescent="0.35">
      <c r="A19" s="99">
        <f t="shared" ref="A19:A75" si="3">EDATE(A18,1)</f>
        <v>44652</v>
      </c>
      <c r="B19" s="83">
        <v>4</v>
      </c>
      <c r="C19" s="72">
        <f t="shared" si="1"/>
        <v>18867.359</v>
      </c>
      <c r="D19" s="100">
        <f t="shared" si="0"/>
        <v>42.451999999999998</v>
      </c>
      <c r="E19" s="100">
        <f t="shared" ref="E19" si="4">PPMT($E$12/12,B19,$E$7,-$E$10,$E$11,0)</f>
        <v>310.6058454231632</v>
      </c>
      <c r="F19" s="100">
        <f t="shared" si="2"/>
        <v>353.05700000000002</v>
      </c>
      <c r="G19" s="72">
        <f t="shared" ref="G19:G75" si="5">ROUND(C19-E19,3)</f>
        <v>18556.753000000001</v>
      </c>
      <c r="K19" s="86"/>
      <c r="L19" s="86"/>
      <c r="M19" s="89"/>
    </row>
    <row r="20" spans="1:13" x14ac:dyDescent="0.35">
      <c r="A20" s="99">
        <f t="shared" si="3"/>
        <v>44682</v>
      </c>
      <c r="B20" s="83">
        <v>5</v>
      </c>
      <c r="C20" s="72">
        <f t="shared" si="1"/>
        <v>18556.753000000001</v>
      </c>
      <c r="D20" s="100">
        <f t="shared" si="0"/>
        <v>41.753</v>
      </c>
      <c r="E20" s="100">
        <f>PPMT($E$12/12,B20,$E$7,-$E$10,$E$11,0)</f>
        <v>311.30470857536528</v>
      </c>
      <c r="F20" s="100">
        <f t="shared" si="2"/>
        <v>353.05700000000002</v>
      </c>
      <c r="G20" s="72">
        <f t="shared" si="5"/>
        <v>18245.448</v>
      </c>
      <c r="K20" s="86"/>
      <c r="L20" s="86"/>
      <c r="M20" s="89"/>
    </row>
    <row r="21" spans="1:13" x14ac:dyDescent="0.35">
      <c r="A21" s="99">
        <f t="shared" si="3"/>
        <v>44713</v>
      </c>
      <c r="B21" s="83">
        <v>6</v>
      </c>
      <c r="C21" s="72">
        <f t="shared" si="1"/>
        <v>18245.448</v>
      </c>
      <c r="D21" s="100">
        <f t="shared" si="0"/>
        <v>41.052</v>
      </c>
      <c r="E21" s="100">
        <f t="shared" ref="E21:E75" si="6">PPMT($E$12/12,B21,$E$7,-$E$10,$E$11,0)</f>
        <v>312.00514416965984</v>
      </c>
      <c r="F21" s="100">
        <f t="shared" si="2"/>
        <v>353.05700000000002</v>
      </c>
      <c r="G21" s="72">
        <f t="shared" si="5"/>
        <v>17933.442999999999</v>
      </c>
      <c r="K21" s="86"/>
      <c r="L21" s="86"/>
      <c r="M21" s="89"/>
    </row>
    <row r="22" spans="1:13" x14ac:dyDescent="0.35">
      <c r="A22" s="99">
        <f t="shared" si="3"/>
        <v>44743</v>
      </c>
      <c r="B22" s="83">
        <v>7</v>
      </c>
      <c r="C22" s="72">
        <f t="shared" si="1"/>
        <v>17933.442999999999</v>
      </c>
      <c r="D22" s="100">
        <f t="shared" si="0"/>
        <v>40.35</v>
      </c>
      <c r="E22" s="100">
        <f t="shared" si="6"/>
        <v>312.70715574404159</v>
      </c>
      <c r="F22" s="100">
        <f t="shared" si="2"/>
        <v>353.05700000000002</v>
      </c>
      <c r="G22" s="72">
        <f t="shared" si="5"/>
        <v>17620.736000000001</v>
      </c>
      <c r="K22" s="86"/>
      <c r="L22" s="86"/>
      <c r="M22" s="89"/>
    </row>
    <row r="23" spans="1:13" x14ac:dyDescent="0.35">
      <c r="A23" s="99">
        <f>EDATE(A22,1)</f>
        <v>44774</v>
      </c>
      <c r="B23" s="83">
        <v>8</v>
      </c>
      <c r="C23" s="72">
        <f t="shared" si="1"/>
        <v>17620.736000000001</v>
      </c>
      <c r="D23" s="100">
        <f t="shared" si="0"/>
        <v>39.646999999999998</v>
      </c>
      <c r="E23" s="100">
        <f t="shared" si="6"/>
        <v>313.41074684446573</v>
      </c>
      <c r="F23" s="100">
        <f t="shared" si="2"/>
        <v>353.05700000000002</v>
      </c>
      <c r="G23" s="72">
        <f t="shared" si="5"/>
        <v>17307.325000000001</v>
      </c>
      <c r="K23" s="86"/>
      <c r="L23" s="86"/>
      <c r="M23" s="89"/>
    </row>
    <row r="24" spans="1:13" x14ac:dyDescent="0.35">
      <c r="A24" s="99">
        <f t="shared" si="3"/>
        <v>44805</v>
      </c>
      <c r="B24" s="83">
        <v>9</v>
      </c>
      <c r="C24" s="72">
        <f t="shared" si="1"/>
        <v>17307.325000000001</v>
      </c>
      <c r="D24" s="100">
        <f t="shared" si="0"/>
        <v>38.941000000000003</v>
      </c>
      <c r="E24" s="100">
        <f t="shared" si="6"/>
        <v>314.11592102486577</v>
      </c>
      <c r="F24" s="100">
        <f t="shared" si="2"/>
        <v>353.05700000000002</v>
      </c>
      <c r="G24" s="72">
        <f t="shared" si="5"/>
        <v>16993.208999999999</v>
      </c>
      <c r="K24" s="86"/>
      <c r="L24" s="86"/>
      <c r="M24" s="89"/>
    </row>
    <row r="25" spans="1:13" x14ac:dyDescent="0.35">
      <c r="A25" s="99">
        <f t="shared" si="3"/>
        <v>44835</v>
      </c>
      <c r="B25" s="83">
        <v>10</v>
      </c>
      <c r="C25" s="72">
        <f t="shared" si="1"/>
        <v>16993.208999999999</v>
      </c>
      <c r="D25" s="100">
        <f t="shared" si="0"/>
        <v>38.234999999999999</v>
      </c>
      <c r="E25" s="100">
        <f t="shared" si="6"/>
        <v>314.82268184717162</v>
      </c>
      <c r="F25" s="100">
        <f t="shared" si="2"/>
        <v>353.05700000000002</v>
      </c>
      <c r="G25" s="72">
        <f t="shared" si="5"/>
        <v>16678.385999999999</v>
      </c>
    </row>
    <row r="26" spans="1:13" x14ac:dyDescent="0.35">
      <c r="A26" s="99">
        <f t="shared" si="3"/>
        <v>44866</v>
      </c>
      <c r="B26" s="83">
        <v>11</v>
      </c>
      <c r="C26" s="72">
        <f t="shared" si="1"/>
        <v>16678.385999999999</v>
      </c>
      <c r="D26" s="100">
        <f t="shared" si="0"/>
        <v>37.526000000000003</v>
      </c>
      <c r="E26" s="100">
        <f t="shared" si="6"/>
        <v>315.5310328813278</v>
      </c>
      <c r="F26" s="100">
        <f t="shared" si="2"/>
        <v>353.05700000000002</v>
      </c>
      <c r="G26" s="72">
        <f t="shared" si="5"/>
        <v>16362.855</v>
      </c>
    </row>
    <row r="27" spans="1:13" x14ac:dyDescent="0.35">
      <c r="A27" s="99">
        <f t="shared" si="3"/>
        <v>44896</v>
      </c>
      <c r="B27" s="83">
        <v>12</v>
      </c>
      <c r="C27" s="72">
        <f t="shared" si="1"/>
        <v>16362.855</v>
      </c>
      <c r="D27" s="100">
        <f t="shared" si="0"/>
        <v>36.816000000000003</v>
      </c>
      <c r="E27" s="100">
        <f t="shared" si="6"/>
        <v>316.2409777053108</v>
      </c>
      <c r="F27" s="100">
        <f t="shared" si="2"/>
        <v>353.05700000000002</v>
      </c>
      <c r="G27" s="72">
        <f t="shared" si="5"/>
        <v>16046.614</v>
      </c>
    </row>
    <row r="28" spans="1:13" x14ac:dyDescent="0.35">
      <c r="A28" s="99">
        <f t="shared" si="3"/>
        <v>44927</v>
      </c>
      <c r="B28" s="83">
        <v>13</v>
      </c>
      <c r="C28" s="72">
        <f t="shared" si="1"/>
        <v>16046.614</v>
      </c>
      <c r="D28" s="100">
        <f t="shared" si="0"/>
        <v>36.104999999999997</v>
      </c>
      <c r="E28" s="100">
        <f t="shared" si="6"/>
        <v>316.95251990514777</v>
      </c>
      <c r="F28" s="100">
        <f t="shared" si="2"/>
        <v>353.05700000000002</v>
      </c>
      <c r="G28" s="72">
        <f t="shared" si="5"/>
        <v>15729.661</v>
      </c>
    </row>
    <row r="29" spans="1:13" x14ac:dyDescent="0.35">
      <c r="A29" s="99">
        <f t="shared" si="3"/>
        <v>44958</v>
      </c>
      <c r="B29" s="83">
        <v>14</v>
      </c>
      <c r="C29" s="72">
        <f t="shared" si="1"/>
        <v>15729.661</v>
      </c>
      <c r="D29" s="100">
        <f t="shared" si="0"/>
        <v>35.392000000000003</v>
      </c>
      <c r="E29" s="100">
        <f t="shared" si="6"/>
        <v>317.66566307493434</v>
      </c>
      <c r="F29" s="100">
        <f t="shared" si="2"/>
        <v>353.05700000000002</v>
      </c>
      <c r="G29" s="72">
        <f t="shared" si="5"/>
        <v>15411.995000000001</v>
      </c>
    </row>
    <row r="30" spans="1:13" x14ac:dyDescent="0.35">
      <c r="A30" s="99">
        <f t="shared" si="3"/>
        <v>44986</v>
      </c>
      <c r="B30" s="83">
        <v>15</v>
      </c>
      <c r="C30" s="72">
        <f t="shared" si="1"/>
        <v>15411.995000000001</v>
      </c>
      <c r="D30" s="100">
        <f t="shared" si="0"/>
        <v>34.677</v>
      </c>
      <c r="E30" s="100">
        <f t="shared" si="6"/>
        <v>318.38041081685293</v>
      </c>
      <c r="F30" s="100">
        <f t="shared" si="2"/>
        <v>353.05700000000002</v>
      </c>
      <c r="G30" s="72">
        <f t="shared" si="5"/>
        <v>15093.615</v>
      </c>
    </row>
    <row r="31" spans="1:13" x14ac:dyDescent="0.35">
      <c r="A31" s="99">
        <f t="shared" si="3"/>
        <v>45017</v>
      </c>
      <c r="B31" s="83">
        <v>16</v>
      </c>
      <c r="C31" s="72">
        <f t="shared" si="1"/>
        <v>15093.615</v>
      </c>
      <c r="D31" s="100">
        <f t="shared" si="0"/>
        <v>33.960999999999999</v>
      </c>
      <c r="E31" s="100">
        <f t="shared" si="6"/>
        <v>319.09676674119083</v>
      </c>
      <c r="F31" s="100">
        <f t="shared" si="2"/>
        <v>353.05700000000002</v>
      </c>
      <c r="G31" s="72">
        <f t="shared" si="5"/>
        <v>14774.518</v>
      </c>
    </row>
    <row r="32" spans="1:13" x14ac:dyDescent="0.35">
      <c r="A32" s="99">
        <f t="shared" si="3"/>
        <v>45047</v>
      </c>
      <c r="B32" s="83">
        <v>17</v>
      </c>
      <c r="C32" s="72">
        <f t="shared" si="1"/>
        <v>14774.518</v>
      </c>
      <c r="D32" s="100">
        <f t="shared" si="0"/>
        <v>33.243000000000002</v>
      </c>
      <c r="E32" s="100">
        <f t="shared" si="6"/>
        <v>319.81473446635852</v>
      </c>
      <c r="F32" s="100">
        <f t="shared" si="2"/>
        <v>353.05700000000002</v>
      </c>
      <c r="G32" s="72">
        <f t="shared" si="5"/>
        <v>14454.703</v>
      </c>
    </row>
    <row r="33" spans="1:7" x14ac:dyDescent="0.35">
      <c r="A33" s="99">
        <f t="shared" si="3"/>
        <v>45078</v>
      </c>
      <c r="B33" s="83">
        <v>18</v>
      </c>
      <c r="C33" s="72">
        <f t="shared" si="1"/>
        <v>14454.703</v>
      </c>
      <c r="D33" s="100">
        <f t="shared" si="0"/>
        <v>32.523000000000003</v>
      </c>
      <c r="E33" s="100">
        <f t="shared" si="6"/>
        <v>320.53431761890783</v>
      </c>
      <c r="F33" s="100">
        <f t="shared" si="2"/>
        <v>353.05700000000002</v>
      </c>
      <c r="G33" s="72">
        <f t="shared" si="5"/>
        <v>14134.169</v>
      </c>
    </row>
    <row r="34" spans="1:7" x14ac:dyDescent="0.35">
      <c r="A34" s="99">
        <f t="shared" si="3"/>
        <v>45108</v>
      </c>
      <c r="B34" s="83">
        <v>19</v>
      </c>
      <c r="C34" s="72">
        <f t="shared" si="1"/>
        <v>14134.169</v>
      </c>
      <c r="D34" s="100">
        <f t="shared" si="0"/>
        <v>31.802</v>
      </c>
      <c r="E34" s="100">
        <f t="shared" si="6"/>
        <v>321.25551983355041</v>
      </c>
      <c r="F34" s="100">
        <f t="shared" si="2"/>
        <v>353.05700000000002</v>
      </c>
      <c r="G34" s="72">
        <f t="shared" si="5"/>
        <v>13812.913</v>
      </c>
    </row>
    <row r="35" spans="1:7" x14ac:dyDescent="0.35">
      <c r="A35" s="99">
        <f t="shared" si="3"/>
        <v>45139</v>
      </c>
      <c r="B35" s="83">
        <v>20</v>
      </c>
      <c r="C35" s="72">
        <f t="shared" si="1"/>
        <v>13812.913</v>
      </c>
      <c r="D35" s="100">
        <f t="shared" si="0"/>
        <v>31.079000000000001</v>
      </c>
      <c r="E35" s="100">
        <f t="shared" si="6"/>
        <v>321.97834475317586</v>
      </c>
      <c r="F35" s="100">
        <f t="shared" si="2"/>
        <v>353.05700000000002</v>
      </c>
      <c r="G35" s="72">
        <f t="shared" si="5"/>
        <v>13490.934999999999</v>
      </c>
    </row>
    <row r="36" spans="1:7" x14ac:dyDescent="0.35">
      <c r="A36" s="99">
        <f t="shared" si="3"/>
        <v>45170</v>
      </c>
      <c r="B36" s="83">
        <v>21</v>
      </c>
      <c r="C36" s="72">
        <f t="shared" si="1"/>
        <v>13490.934999999999</v>
      </c>
      <c r="D36" s="100">
        <f t="shared" si="0"/>
        <v>30.355</v>
      </c>
      <c r="E36" s="100">
        <f t="shared" si="6"/>
        <v>322.70279602887052</v>
      </c>
      <c r="F36" s="100">
        <f t="shared" si="2"/>
        <v>353.05700000000002</v>
      </c>
      <c r="G36" s="72">
        <f t="shared" si="5"/>
        <v>13168.232</v>
      </c>
    </row>
    <row r="37" spans="1:7" x14ac:dyDescent="0.35">
      <c r="A37" s="99">
        <f t="shared" si="3"/>
        <v>45200</v>
      </c>
      <c r="B37" s="83">
        <v>22</v>
      </c>
      <c r="C37" s="72">
        <f t="shared" si="1"/>
        <v>13168.232</v>
      </c>
      <c r="D37" s="100">
        <f t="shared" si="0"/>
        <v>29.629000000000001</v>
      </c>
      <c r="E37" s="100">
        <f t="shared" si="6"/>
        <v>323.42887731993545</v>
      </c>
      <c r="F37" s="100">
        <f t="shared" si="2"/>
        <v>353.05700000000002</v>
      </c>
      <c r="G37" s="72">
        <f t="shared" si="5"/>
        <v>12844.803</v>
      </c>
    </row>
    <row r="38" spans="1:7" x14ac:dyDescent="0.35">
      <c r="A38" s="99">
        <f t="shared" si="3"/>
        <v>45231</v>
      </c>
      <c r="B38" s="83">
        <v>23</v>
      </c>
      <c r="C38" s="72">
        <f t="shared" si="1"/>
        <v>12844.803</v>
      </c>
      <c r="D38" s="100">
        <f t="shared" si="0"/>
        <v>28.901</v>
      </c>
      <c r="E38" s="100">
        <f t="shared" si="6"/>
        <v>324.15659229390531</v>
      </c>
      <c r="F38" s="100">
        <f t="shared" si="2"/>
        <v>353.05700000000002</v>
      </c>
      <c r="G38" s="72">
        <f t="shared" si="5"/>
        <v>12520.646000000001</v>
      </c>
    </row>
    <row r="39" spans="1:7" x14ac:dyDescent="0.35">
      <c r="A39" s="99">
        <f t="shared" si="3"/>
        <v>45261</v>
      </c>
      <c r="B39" s="83">
        <v>24</v>
      </c>
      <c r="C39" s="72">
        <f t="shared" si="1"/>
        <v>12520.646000000001</v>
      </c>
      <c r="D39" s="100">
        <f t="shared" si="0"/>
        <v>28.170999999999999</v>
      </c>
      <c r="E39" s="100">
        <f t="shared" si="6"/>
        <v>324.88594462656664</v>
      </c>
      <c r="F39" s="100">
        <f t="shared" si="2"/>
        <v>353.05700000000002</v>
      </c>
      <c r="G39" s="72">
        <f t="shared" si="5"/>
        <v>12195.76</v>
      </c>
    </row>
    <row r="40" spans="1:7" x14ac:dyDescent="0.35">
      <c r="A40" s="99">
        <f t="shared" si="3"/>
        <v>45292</v>
      </c>
      <c r="B40" s="83">
        <v>25</v>
      </c>
      <c r="C40" s="72">
        <f t="shared" si="1"/>
        <v>12195.76</v>
      </c>
      <c r="D40" s="100">
        <f t="shared" si="0"/>
        <v>27.44</v>
      </c>
      <c r="E40" s="100">
        <f t="shared" si="6"/>
        <v>325.61693800197639</v>
      </c>
      <c r="F40" s="100">
        <f t="shared" si="2"/>
        <v>353.05700000000002</v>
      </c>
      <c r="G40" s="72">
        <f t="shared" si="5"/>
        <v>11870.143</v>
      </c>
    </row>
    <row r="41" spans="1:7" x14ac:dyDescent="0.35">
      <c r="A41" s="99">
        <f t="shared" si="3"/>
        <v>45323</v>
      </c>
      <c r="B41" s="83">
        <v>26</v>
      </c>
      <c r="C41" s="72">
        <f t="shared" si="1"/>
        <v>11870.143</v>
      </c>
      <c r="D41" s="100">
        <f t="shared" si="0"/>
        <v>26.707999999999998</v>
      </c>
      <c r="E41" s="100">
        <f t="shared" si="6"/>
        <v>326.34957611248086</v>
      </c>
      <c r="F41" s="100">
        <f t="shared" si="2"/>
        <v>353.05700000000002</v>
      </c>
      <c r="G41" s="72">
        <f t="shared" si="5"/>
        <v>11543.793</v>
      </c>
    </row>
    <row r="42" spans="1:7" x14ac:dyDescent="0.35">
      <c r="A42" s="99">
        <f t="shared" si="3"/>
        <v>45352</v>
      </c>
      <c r="B42" s="83">
        <v>27</v>
      </c>
      <c r="C42" s="72">
        <f t="shared" si="1"/>
        <v>11543.793</v>
      </c>
      <c r="D42" s="100">
        <f t="shared" si="0"/>
        <v>25.974</v>
      </c>
      <c r="E42" s="100">
        <f t="shared" si="6"/>
        <v>327.08386265873389</v>
      </c>
      <c r="F42" s="100">
        <f t="shared" si="2"/>
        <v>353.05700000000002</v>
      </c>
      <c r="G42" s="72">
        <f t="shared" si="5"/>
        <v>11216.709000000001</v>
      </c>
    </row>
    <row r="43" spans="1:7" x14ac:dyDescent="0.35">
      <c r="A43" s="99">
        <f t="shared" si="3"/>
        <v>45383</v>
      </c>
      <c r="B43" s="83">
        <v>28</v>
      </c>
      <c r="C43" s="72">
        <f t="shared" si="1"/>
        <v>11216.709000000001</v>
      </c>
      <c r="D43" s="100">
        <f t="shared" si="0"/>
        <v>25.238</v>
      </c>
      <c r="E43" s="100">
        <f t="shared" si="6"/>
        <v>327.81980134971604</v>
      </c>
      <c r="F43" s="100">
        <f t="shared" si="2"/>
        <v>353.05700000000002</v>
      </c>
      <c r="G43" s="72">
        <f t="shared" si="5"/>
        <v>10888.888999999999</v>
      </c>
    </row>
    <row r="44" spans="1:7" x14ac:dyDescent="0.35">
      <c r="A44" s="99">
        <f t="shared" si="3"/>
        <v>45413</v>
      </c>
      <c r="B44" s="83">
        <v>29</v>
      </c>
      <c r="C44" s="72">
        <f t="shared" si="1"/>
        <v>10888.888999999999</v>
      </c>
      <c r="D44" s="100">
        <f t="shared" si="0"/>
        <v>24.5</v>
      </c>
      <c r="E44" s="100">
        <f t="shared" si="6"/>
        <v>328.55739590275289</v>
      </c>
      <c r="F44" s="100">
        <f t="shared" si="2"/>
        <v>353.05700000000002</v>
      </c>
      <c r="G44" s="72">
        <f t="shared" si="5"/>
        <v>10560.332</v>
      </c>
    </row>
    <row r="45" spans="1:7" x14ac:dyDescent="0.35">
      <c r="A45" s="99">
        <f t="shared" si="3"/>
        <v>45444</v>
      </c>
      <c r="B45" s="83">
        <v>30</v>
      </c>
      <c r="C45" s="72">
        <f t="shared" si="1"/>
        <v>10560.332</v>
      </c>
      <c r="D45" s="100">
        <f t="shared" si="0"/>
        <v>23.760999999999999</v>
      </c>
      <c r="E45" s="100">
        <f t="shared" si="6"/>
        <v>329.2966500435341</v>
      </c>
      <c r="F45" s="100">
        <f t="shared" si="2"/>
        <v>353.05700000000002</v>
      </c>
      <c r="G45" s="72">
        <f t="shared" si="5"/>
        <v>10231.035</v>
      </c>
    </row>
    <row r="46" spans="1:7" x14ac:dyDescent="0.35">
      <c r="A46" s="99">
        <f t="shared" si="3"/>
        <v>45474</v>
      </c>
      <c r="B46" s="83">
        <v>31</v>
      </c>
      <c r="C46" s="72">
        <f t="shared" si="1"/>
        <v>10231.035</v>
      </c>
      <c r="D46" s="100">
        <f t="shared" si="0"/>
        <v>23.02</v>
      </c>
      <c r="E46" s="100">
        <f t="shared" si="6"/>
        <v>330.03756750613206</v>
      </c>
      <c r="F46" s="100">
        <f t="shared" si="2"/>
        <v>353.05700000000002</v>
      </c>
      <c r="G46" s="72">
        <f t="shared" si="5"/>
        <v>9900.9969999999994</v>
      </c>
    </row>
    <row r="47" spans="1:7" x14ac:dyDescent="0.35">
      <c r="A47" s="99">
        <f t="shared" si="3"/>
        <v>45505</v>
      </c>
      <c r="B47" s="83">
        <v>32</v>
      </c>
      <c r="C47" s="72">
        <f t="shared" si="1"/>
        <v>9900.9969999999994</v>
      </c>
      <c r="D47" s="100">
        <f t="shared" si="0"/>
        <v>22.277000000000001</v>
      </c>
      <c r="E47" s="100">
        <f t="shared" si="6"/>
        <v>330.7801520330209</v>
      </c>
      <c r="F47" s="100">
        <f t="shared" si="2"/>
        <v>353.05700000000002</v>
      </c>
      <c r="G47" s="72">
        <f t="shared" si="5"/>
        <v>9570.2170000000006</v>
      </c>
    </row>
    <row r="48" spans="1:7" x14ac:dyDescent="0.35">
      <c r="A48" s="99">
        <f t="shared" si="3"/>
        <v>45536</v>
      </c>
      <c r="B48" s="83">
        <v>33</v>
      </c>
      <c r="C48" s="72">
        <f t="shared" si="1"/>
        <v>9570.2170000000006</v>
      </c>
      <c r="D48" s="100">
        <f t="shared" si="0"/>
        <v>21.533000000000001</v>
      </c>
      <c r="E48" s="100">
        <f t="shared" si="6"/>
        <v>331.52440737509511</v>
      </c>
      <c r="F48" s="100">
        <f t="shared" si="2"/>
        <v>353.05700000000002</v>
      </c>
      <c r="G48" s="72">
        <f t="shared" si="5"/>
        <v>9238.6929999999993</v>
      </c>
    </row>
    <row r="49" spans="1:7" x14ac:dyDescent="0.35">
      <c r="A49" s="99">
        <f t="shared" si="3"/>
        <v>45566</v>
      </c>
      <c r="B49" s="83">
        <v>34</v>
      </c>
      <c r="C49" s="72">
        <f t="shared" si="1"/>
        <v>9238.6929999999993</v>
      </c>
      <c r="D49" s="100">
        <f t="shared" si="0"/>
        <v>20.786999999999999</v>
      </c>
      <c r="E49" s="100">
        <f t="shared" si="6"/>
        <v>332.27033729168915</v>
      </c>
      <c r="F49" s="100">
        <f t="shared" si="2"/>
        <v>353.05700000000002</v>
      </c>
      <c r="G49" s="72">
        <f t="shared" si="5"/>
        <v>8906.4230000000007</v>
      </c>
    </row>
    <row r="50" spans="1:7" x14ac:dyDescent="0.35">
      <c r="A50" s="99">
        <f t="shared" si="3"/>
        <v>45597</v>
      </c>
      <c r="B50" s="83">
        <v>35</v>
      </c>
      <c r="C50" s="72">
        <f t="shared" si="1"/>
        <v>8906.4230000000007</v>
      </c>
      <c r="D50" s="100">
        <f t="shared" si="0"/>
        <v>20.039000000000001</v>
      </c>
      <c r="E50" s="100">
        <f t="shared" si="6"/>
        <v>333.01794555059547</v>
      </c>
      <c r="F50" s="100">
        <f t="shared" si="2"/>
        <v>353.05700000000002</v>
      </c>
      <c r="G50" s="72">
        <f t="shared" si="5"/>
        <v>8573.4050000000007</v>
      </c>
    </row>
    <row r="51" spans="1:7" x14ac:dyDescent="0.35">
      <c r="A51" s="99">
        <f t="shared" si="3"/>
        <v>45627</v>
      </c>
      <c r="B51" s="83">
        <v>36</v>
      </c>
      <c r="C51" s="72">
        <f t="shared" si="1"/>
        <v>8573.4050000000007</v>
      </c>
      <c r="D51" s="100">
        <f t="shared" si="0"/>
        <v>19.29</v>
      </c>
      <c r="E51" s="100">
        <f t="shared" si="6"/>
        <v>333.76723592808429</v>
      </c>
      <c r="F51" s="100">
        <f t="shared" si="2"/>
        <v>353.05700000000002</v>
      </c>
      <c r="G51" s="72">
        <f t="shared" si="5"/>
        <v>8239.6380000000008</v>
      </c>
    </row>
    <row r="52" spans="1:7" x14ac:dyDescent="0.35">
      <c r="A52" s="99">
        <f t="shared" si="3"/>
        <v>45658</v>
      </c>
      <c r="B52" s="83">
        <v>37</v>
      </c>
      <c r="C52" s="72">
        <f t="shared" si="1"/>
        <v>8239.6380000000008</v>
      </c>
      <c r="D52" s="100">
        <f t="shared" si="0"/>
        <v>18.539000000000001</v>
      </c>
      <c r="E52" s="100">
        <f t="shared" si="6"/>
        <v>334.51821220892242</v>
      </c>
      <c r="F52" s="100">
        <f t="shared" si="2"/>
        <v>353.05700000000002</v>
      </c>
      <c r="G52" s="72">
        <f t="shared" si="5"/>
        <v>7905.12</v>
      </c>
    </row>
    <row r="53" spans="1:7" x14ac:dyDescent="0.35">
      <c r="A53" s="99">
        <f t="shared" si="3"/>
        <v>45689</v>
      </c>
      <c r="B53" s="83">
        <v>38</v>
      </c>
      <c r="C53" s="72">
        <f t="shared" si="1"/>
        <v>7905.12</v>
      </c>
      <c r="D53" s="100">
        <f t="shared" si="0"/>
        <v>17.786999999999999</v>
      </c>
      <c r="E53" s="100">
        <f t="shared" si="6"/>
        <v>335.27087818639251</v>
      </c>
      <c r="F53" s="100">
        <f t="shared" si="2"/>
        <v>353.05700000000002</v>
      </c>
      <c r="G53" s="72">
        <f t="shared" si="5"/>
        <v>7569.8490000000002</v>
      </c>
    </row>
    <row r="54" spans="1:7" x14ac:dyDescent="0.35">
      <c r="A54" s="99">
        <f t="shared" si="3"/>
        <v>45717</v>
      </c>
      <c r="B54" s="83">
        <v>39</v>
      </c>
      <c r="C54" s="72">
        <f t="shared" si="1"/>
        <v>7569.8490000000002</v>
      </c>
      <c r="D54" s="100">
        <f t="shared" si="0"/>
        <v>17.032</v>
      </c>
      <c r="E54" s="100">
        <f t="shared" si="6"/>
        <v>336.02523766231189</v>
      </c>
      <c r="F54" s="100">
        <f t="shared" si="2"/>
        <v>353.05700000000002</v>
      </c>
      <c r="G54" s="72">
        <f t="shared" si="5"/>
        <v>7233.8239999999996</v>
      </c>
    </row>
    <row r="55" spans="1:7" x14ac:dyDescent="0.35">
      <c r="A55" s="99">
        <f t="shared" si="3"/>
        <v>45748</v>
      </c>
      <c r="B55" s="83">
        <v>40</v>
      </c>
      <c r="C55" s="72">
        <f t="shared" si="1"/>
        <v>7233.8239999999996</v>
      </c>
      <c r="D55" s="100">
        <f t="shared" si="0"/>
        <v>16.276</v>
      </c>
      <c r="E55" s="100">
        <f t="shared" si="6"/>
        <v>336.78129444705212</v>
      </c>
      <c r="F55" s="100">
        <f t="shared" si="2"/>
        <v>353.05700000000002</v>
      </c>
      <c r="G55" s="72">
        <f t="shared" si="5"/>
        <v>6897.0429999999997</v>
      </c>
    </row>
    <row r="56" spans="1:7" x14ac:dyDescent="0.35">
      <c r="A56" s="99">
        <f t="shared" si="3"/>
        <v>45778</v>
      </c>
      <c r="B56" s="83">
        <v>41</v>
      </c>
      <c r="C56" s="72">
        <f t="shared" si="1"/>
        <v>6897.0429999999997</v>
      </c>
      <c r="D56" s="100">
        <f t="shared" si="0"/>
        <v>15.518000000000001</v>
      </c>
      <c r="E56" s="100">
        <f t="shared" si="6"/>
        <v>337.53905235955801</v>
      </c>
      <c r="F56" s="100">
        <f t="shared" si="2"/>
        <v>353.05700000000002</v>
      </c>
      <c r="G56" s="72">
        <f t="shared" si="5"/>
        <v>6559.5039999999999</v>
      </c>
    </row>
    <row r="57" spans="1:7" x14ac:dyDescent="0.35">
      <c r="A57" s="99">
        <f t="shared" si="3"/>
        <v>45809</v>
      </c>
      <c r="B57" s="83">
        <v>42</v>
      </c>
      <c r="C57" s="72">
        <f t="shared" si="1"/>
        <v>6559.5039999999999</v>
      </c>
      <c r="D57" s="100">
        <f t="shared" si="0"/>
        <v>14.759</v>
      </c>
      <c r="E57" s="100">
        <f t="shared" si="6"/>
        <v>338.29851522736703</v>
      </c>
      <c r="F57" s="100">
        <f t="shared" si="2"/>
        <v>353.05700000000002</v>
      </c>
      <c r="G57" s="72">
        <f t="shared" si="5"/>
        <v>6221.2049999999999</v>
      </c>
    </row>
    <row r="58" spans="1:7" x14ac:dyDescent="0.35">
      <c r="A58" s="99">
        <f t="shared" si="3"/>
        <v>45839</v>
      </c>
      <c r="B58" s="83">
        <v>43</v>
      </c>
      <c r="C58" s="72">
        <f t="shared" si="1"/>
        <v>6221.2049999999999</v>
      </c>
      <c r="D58" s="100">
        <f t="shared" si="0"/>
        <v>13.997999999999999</v>
      </c>
      <c r="E58" s="100">
        <f t="shared" si="6"/>
        <v>339.05968688662858</v>
      </c>
      <c r="F58" s="100">
        <f t="shared" si="2"/>
        <v>353.05700000000002</v>
      </c>
      <c r="G58" s="72">
        <f t="shared" si="5"/>
        <v>5882.1450000000004</v>
      </c>
    </row>
    <row r="59" spans="1:7" x14ac:dyDescent="0.35">
      <c r="A59" s="99">
        <f t="shared" si="3"/>
        <v>45870</v>
      </c>
      <c r="B59" s="83">
        <v>44</v>
      </c>
      <c r="C59" s="72">
        <f t="shared" si="1"/>
        <v>5882.1450000000004</v>
      </c>
      <c r="D59" s="100">
        <f t="shared" si="0"/>
        <v>13.234999999999999</v>
      </c>
      <c r="E59" s="100">
        <f t="shared" si="6"/>
        <v>339.82257118212351</v>
      </c>
      <c r="F59" s="100">
        <f t="shared" si="2"/>
        <v>353.05700000000002</v>
      </c>
      <c r="G59" s="72">
        <f t="shared" si="5"/>
        <v>5542.3220000000001</v>
      </c>
    </row>
    <row r="60" spans="1:7" x14ac:dyDescent="0.35">
      <c r="A60" s="99">
        <f t="shared" si="3"/>
        <v>45901</v>
      </c>
      <c r="B60" s="83">
        <v>45</v>
      </c>
      <c r="C60" s="72">
        <f t="shared" si="1"/>
        <v>5542.3220000000001</v>
      </c>
      <c r="D60" s="100">
        <f t="shared" si="0"/>
        <v>12.47</v>
      </c>
      <c r="E60" s="100">
        <f t="shared" si="6"/>
        <v>340.58717196728327</v>
      </c>
      <c r="F60" s="100">
        <f t="shared" si="2"/>
        <v>353.05700000000002</v>
      </c>
      <c r="G60" s="72">
        <f t="shared" si="5"/>
        <v>5201.7349999999997</v>
      </c>
    </row>
    <row r="61" spans="1:7" x14ac:dyDescent="0.35">
      <c r="A61" s="99">
        <f t="shared" si="3"/>
        <v>45931</v>
      </c>
      <c r="B61" s="83">
        <v>46</v>
      </c>
      <c r="C61" s="72">
        <f t="shared" si="1"/>
        <v>5201.7349999999997</v>
      </c>
      <c r="D61" s="100">
        <f t="shared" si="0"/>
        <v>11.704000000000001</v>
      </c>
      <c r="E61" s="100">
        <f t="shared" si="6"/>
        <v>341.35349310420963</v>
      </c>
      <c r="F61" s="100">
        <f t="shared" si="2"/>
        <v>353.05700000000002</v>
      </c>
      <c r="G61" s="72">
        <f t="shared" si="5"/>
        <v>4860.3819999999996</v>
      </c>
    </row>
    <row r="62" spans="1:7" x14ac:dyDescent="0.35">
      <c r="A62" s="99">
        <f t="shared" si="3"/>
        <v>45962</v>
      </c>
      <c r="B62" s="83">
        <v>47</v>
      </c>
      <c r="C62" s="72">
        <f t="shared" si="1"/>
        <v>4860.3819999999996</v>
      </c>
      <c r="D62" s="100">
        <f t="shared" si="0"/>
        <v>10.936</v>
      </c>
      <c r="E62" s="100">
        <f t="shared" si="6"/>
        <v>342.12153846369415</v>
      </c>
      <c r="F62" s="100">
        <f t="shared" si="2"/>
        <v>353.05700000000002</v>
      </c>
      <c r="G62" s="72">
        <f t="shared" si="5"/>
        <v>4518.26</v>
      </c>
    </row>
    <row r="63" spans="1:7" x14ac:dyDescent="0.35">
      <c r="A63" s="99">
        <f t="shared" si="3"/>
        <v>45992</v>
      </c>
      <c r="B63" s="83">
        <v>48</v>
      </c>
      <c r="C63" s="72">
        <f t="shared" si="1"/>
        <v>4518.26</v>
      </c>
      <c r="D63" s="100">
        <f t="shared" si="0"/>
        <v>10.166</v>
      </c>
      <c r="E63" s="100">
        <f t="shared" si="6"/>
        <v>342.89131192523746</v>
      </c>
      <c r="F63" s="100">
        <f t="shared" si="2"/>
        <v>353.05700000000002</v>
      </c>
      <c r="G63" s="72">
        <f t="shared" si="5"/>
        <v>4175.3689999999997</v>
      </c>
    </row>
    <row r="64" spans="1:7" x14ac:dyDescent="0.35">
      <c r="A64" s="99">
        <f t="shared" si="3"/>
        <v>46023</v>
      </c>
      <c r="B64" s="83">
        <v>49</v>
      </c>
      <c r="C64" s="72">
        <f t="shared" si="1"/>
        <v>4175.3689999999997</v>
      </c>
      <c r="D64" s="100">
        <f t="shared" si="0"/>
        <v>9.3949999999999996</v>
      </c>
      <c r="E64" s="100">
        <f t="shared" si="6"/>
        <v>343.66281737706919</v>
      </c>
      <c r="F64" s="100">
        <f t="shared" si="2"/>
        <v>353.05700000000002</v>
      </c>
      <c r="G64" s="72">
        <f t="shared" si="5"/>
        <v>3831.7060000000001</v>
      </c>
    </row>
    <row r="65" spans="1:7" x14ac:dyDescent="0.35">
      <c r="A65" s="99">
        <f t="shared" si="3"/>
        <v>46054</v>
      </c>
      <c r="B65" s="83">
        <v>50</v>
      </c>
      <c r="C65" s="72">
        <f t="shared" si="1"/>
        <v>3831.7060000000001</v>
      </c>
      <c r="D65" s="100">
        <f t="shared" si="0"/>
        <v>8.6210000000000004</v>
      </c>
      <c r="E65" s="100">
        <f t="shared" si="6"/>
        <v>344.43605871616762</v>
      </c>
      <c r="F65" s="100">
        <f t="shared" si="2"/>
        <v>353.05700000000002</v>
      </c>
      <c r="G65" s="72">
        <f t="shared" si="5"/>
        <v>3487.27</v>
      </c>
    </row>
    <row r="66" spans="1:7" x14ac:dyDescent="0.35">
      <c r="A66" s="99">
        <f t="shared" si="3"/>
        <v>46082</v>
      </c>
      <c r="B66" s="83">
        <v>51</v>
      </c>
      <c r="C66" s="72">
        <f t="shared" si="1"/>
        <v>3487.27</v>
      </c>
      <c r="D66" s="100">
        <f t="shared" si="0"/>
        <v>7.8460000000000001</v>
      </c>
      <c r="E66" s="100">
        <f t="shared" si="6"/>
        <v>345.21103984827903</v>
      </c>
      <c r="F66" s="100">
        <f t="shared" si="2"/>
        <v>353.05700000000002</v>
      </c>
      <c r="G66" s="72">
        <f t="shared" si="5"/>
        <v>3142.0590000000002</v>
      </c>
    </row>
    <row r="67" spans="1:7" x14ac:dyDescent="0.35">
      <c r="A67" s="99">
        <f t="shared" si="3"/>
        <v>46113</v>
      </c>
      <c r="B67" s="83">
        <v>52</v>
      </c>
      <c r="C67" s="72">
        <f t="shared" si="1"/>
        <v>3142.0590000000002</v>
      </c>
      <c r="D67" s="100">
        <f t="shared" si="0"/>
        <v>7.07</v>
      </c>
      <c r="E67" s="100">
        <f t="shared" si="6"/>
        <v>345.98776468793767</v>
      </c>
      <c r="F67" s="100">
        <f t="shared" si="2"/>
        <v>353.05700000000002</v>
      </c>
      <c r="G67" s="72">
        <f t="shared" si="5"/>
        <v>2796.0709999999999</v>
      </c>
    </row>
    <row r="68" spans="1:7" x14ac:dyDescent="0.35">
      <c r="A68" s="99">
        <f t="shared" si="3"/>
        <v>46143</v>
      </c>
      <c r="B68" s="83">
        <v>53</v>
      </c>
      <c r="C68" s="72">
        <f t="shared" si="1"/>
        <v>2796.0709999999999</v>
      </c>
      <c r="D68" s="100">
        <f t="shared" si="0"/>
        <v>6.2910000000000004</v>
      </c>
      <c r="E68" s="100">
        <f t="shared" si="6"/>
        <v>346.76623715848547</v>
      </c>
      <c r="F68" s="100">
        <f t="shared" si="2"/>
        <v>353.05700000000002</v>
      </c>
      <c r="G68" s="72">
        <f t="shared" si="5"/>
        <v>2449.3049999999998</v>
      </c>
    </row>
    <row r="69" spans="1:7" x14ac:dyDescent="0.35">
      <c r="A69" s="99">
        <f t="shared" si="3"/>
        <v>46174</v>
      </c>
      <c r="B69" s="83">
        <v>54</v>
      </c>
      <c r="C69" s="72">
        <f t="shared" si="1"/>
        <v>2449.3049999999998</v>
      </c>
      <c r="D69" s="100">
        <f t="shared" si="0"/>
        <v>5.5110000000000001</v>
      </c>
      <c r="E69" s="100">
        <f t="shared" si="6"/>
        <v>347.54646119209212</v>
      </c>
      <c r="F69" s="100">
        <f t="shared" si="2"/>
        <v>353.05700000000002</v>
      </c>
      <c r="G69" s="72">
        <f t="shared" si="5"/>
        <v>2101.759</v>
      </c>
    </row>
    <row r="70" spans="1:7" x14ac:dyDescent="0.35">
      <c r="A70" s="99">
        <f t="shared" si="3"/>
        <v>46204</v>
      </c>
      <c r="B70" s="83">
        <v>55</v>
      </c>
      <c r="C70" s="72">
        <f t="shared" si="1"/>
        <v>2101.759</v>
      </c>
      <c r="D70" s="100">
        <f t="shared" si="0"/>
        <v>4.7290000000000001</v>
      </c>
      <c r="E70" s="100">
        <f t="shared" si="6"/>
        <v>348.32844072977429</v>
      </c>
      <c r="F70" s="100">
        <f t="shared" si="2"/>
        <v>353.05700000000002</v>
      </c>
      <c r="G70" s="72">
        <f t="shared" si="5"/>
        <v>1753.431</v>
      </c>
    </row>
    <row r="71" spans="1:7" x14ac:dyDescent="0.35">
      <c r="A71" s="99">
        <f t="shared" si="3"/>
        <v>46235</v>
      </c>
      <c r="B71" s="83">
        <v>56</v>
      </c>
      <c r="C71" s="72">
        <f t="shared" si="1"/>
        <v>1753.431</v>
      </c>
      <c r="D71" s="100">
        <f t="shared" si="0"/>
        <v>3.9449999999999998</v>
      </c>
      <c r="E71" s="100">
        <f t="shared" si="6"/>
        <v>349.11217972141628</v>
      </c>
      <c r="F71" s="100">
        <f t="shared" si="2"/>
        <v>353.05700000000002</v>
      </c>
      <c r="G71" s="72">
        <f t="shared" si="5"/>
        <v>1404.319</v>
      </c>
    </row>
    <row r="72" spans="1:7" x14ac:dyDescent="0.35">
      <c r="A72" s="99">
        <f t="shared" si="3"/>
        <v>46266</v>
      </c>
      <c r="B72" s="83">
        <v>57</v>
      </c>
      <c r="C72" s="72">
        <f t="shared" si="1"/>
        <v>1404.319</v>
      </c>
      <c r="D72" s="100">
        <f t="shared" si="0"/>
        <v>3.16</v>
      </c>
      <c r="E72" s="100">
        <f t="shared" si="6"/>
        <v>349.89768212578946</v>
      </c>
      <c r="F72" s="100">
        <f t="shared" si="2"/>
        <v>353.05700000000002</v>
      </c>
      <c r="G72" s="72">
        <f t="shared" si="5"/>
        <v>1054.421</v>
      </c>
    </row>
    <row r="73" spans="1:7" x14ac:dyDescent="0.35">
      <c r="A73" s="99">
        <f t="shared" si="3"/>
        <v>46296</v>
      </c>
      <c r="B73" s="83">
        <v>58</v>
      </c>
      <c r="C73" s="72">
        <f t="shared" si="1"/>
        <v>1054.421</v>
      </c>
      <c r="D73" s="100">
        <f t="shared" si="0"/>
        <v>2.3719999999999999</v>
      </c>
      <c r="E73" s="100">
        <f t="shared" si="6"/>
        <v>350.68495191057252</v>
      </c>
      <c r="F73" s="100">
        <f t="shared" si="2"/>
        <v>353.05700000000002</v>
      </c>
      <c r="G73" s="72">
        <f t="shared" si="5"/>
        <v>703.73599999999999</v>
      </c>
    </row>
    <row r="74" spans="1:7" x14ac:dyDescent="0.35">
      <c r="A74" s="99">
        <f t="shared" si="3"/>
        <v>46327</v>
      </c>
      <c r="B74" s="83">
        <v>59</v>
      </c>
      <c r="C74" s="72">
        <f t="shared" si="1"/>
        <v>703.73599999999999</v>
      </c>
      <c r="D74" s="100">
        <f t="shared" si="0"/>
        <v>1.583</v>
      </c>
      <c r="E74" s="100">
        <f t="shared" si="6"/>
        <v>351.47399305237133</v>
      </c>
      <c r="F74" s="100">
        <f t="shared" si="2"/>
        <v>353.05700000000002</v>
      </c>
      <c r="G74" s="72">
        <f t="shared" si="5"/>
        <v>352.262</v>
      </c>
    </row>
    <row r="75" spans="1:7" x14ac:dyDescent="0.35">
      <c r="A75" s="99">
        <f t="shared" si="3"/>
        <v>46357</v>
      </c>
      <c r="B75" s="83">
        <v>60</v>
      </c>
      <c r="C75" s="72">
        <f t="shared" si="1"/>
        <v>352.262</v>
      </c>
      <c r="D75" s="100">
        <f t="shared" si="0"/>
        <v>0.79300000000000004</v>
      </c>
      <c r="E75" s="100">
        <f t="shared" si="6"/>
        <v>352.26480953673911</v>
      </c>
      <c r="F75" s="100">
        <f t="shared" si="2"/>
        <v>353.05700000000002</v>
      </c>
      <c r="G75" s="72">
        <f t="shared" si="5"/>
        <v>-3.0000000000000001E-3</v>
      </c>
    </row>
    <row r="76" spans="1:7" x14ac:dyDescent="0.35">
      <c r="A76" s="99"/>
      <c r="B76" s="83"/>
      <c r="C76" s="72"/>
      <c r="D76" s="100"/>
      <c r="E76" s="100"/>
      <c r="F76" s="100"/>
      <c r="G76" s="7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2" ma:contentTypeDescription="Loo uus dokument" ma:contentTypeScope="" ma:versionID="6cffdb6f577edbd2213c7c65102639a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58d9645fcde2e65ba1eedbefced26765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D36C25-9D33-48C5-8BB7-028384CE5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AC6952E-530C-43DF-8358-CDCE6875CDF6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a4634551-c501-4e5e-ac96-dde1e0c9b252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4295b89e-2911-42f0-a767-8ca596d6842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Lisa 3</vt:lpstr>
      <vt:lpstr>Kap. komponent Lisa 8</vt:lpstr>
      <vt:lpstr>Kap. komponent Lisa 9</vt:lpstr>
      <vt:lpstr>Kap. komponent Lisa 10</vt:lpstr>
      <vt:lpstr>Kap. komponent Lisa 11</vt:lpstr>
      <vt:lpstr>Kap. komponent Lisa 12</vt:lpstr>
      <vt:lpstr>Kap. komponent Lisa 13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3_Yyriarvestus_Piusa kordon_Merem2e vald_PPA</dc:title>
  <dc:creator>MargitD</dc:creator>
  <cp:lastModifiedBy>Reeli Ilves</cp:lastModifiedBy>
  <cp:lastPrinted>2013-05-13T10:49:26Z</cp:lastPrinted>
  <dcterms:created xsi:type="dcterms:W3CDTF">2009-11-20T06:24:07Z</dcterms:created>
  <dcterms:modified xsi:type="dcterms:W3CDTF">2022-05-06T05:11:08Z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0x01010040C1E66C1C12A5448E2DE15E59C4812C</vt:lpwstr>
  </property>
  <property fmtid="{D5CDD505-2E9C-101B-9397-08002B2CF9AE}" pid="5" name="PROOV">
    <vt:lpwstr/>
  </property>
  <property fmtid="{D5CDD505-2E9C-101B-9397-08002B2CF9AE}" pid="6" name="PROOV2">
    <vt:lpwstr/>
  </property>
</Properties>
</file>